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spexcapital.sharepoint.com/sites/SpexCapitalLtd/Spex Capital Ltd/Spex Capital Ltd/Documents/Investment Calls/MedCity 2021-22/Cash Flow Template/"/>
    </mc:Choice>
  </mc:AlternateContent>
  <xr:revisionPtr revIDLastSave="3" documentId="8_{82BA56A5-A1C6-4662-9C3C-3E6B66154FD9}" xr6:coauthVersionLast="47" xr6:coauthVersionMax="47" xr10:uidLastSave="{0C2D91DE-3155-4C9E-A009-F26CFD7721AE}"/>
  <workbookProtection workbookAlgorithmName="SHA-512" workbookHashValue="RjBUy7rPPfh8ag2qnCwv8SuN53YfCQWXDDZI8eicDc886tM5PuO4ufMn+AMMCriBjgYvmPUYuA9Vj2lkY7TiYg==" workbookSaltValue="x5L+5HpGxqlHpk/r8rOUSg==" workbookSpinCount="100000" lockStructure="1"/>
  <bookViews>
    <workbookView xWindow="-98" yWindow="-98" windowWidth="22695" windowHeight="14595" activeTab="3" xr2:uid="{00000000-000D-0000-FFFF-FFFF00000000}"/>
  </bookViews>
  <sheets>
    <sheet name="MAIN" sheetId="2" r:id="rId1"/>
    <sheet name="SALES &amp; COGS" sheetId="4" r:id="rId2"/>
    <sheet name="EXPENSES" sheetId="5" r:id="rId3"/>
    <sheet name="FINANCING" sheetId="8" r:id="rId4"/>
    <sheet name="CAPEX" sheetId="9" r:id="rId5"/>
  </sheets>
  <definedNames>
    <definedName name="_xlnm.Print_Area" localSheetId="4">CAPEX!$A$1:$Y$31</definedName>
    <definedName name="_xlnm.Print_Area" localSheetId="2">EXPENSES!$A$1:$S$49</definedName>
    <definedName name="_xlnm.Print_Area" localSheetId="3">FINANCING!$A$1:$AJ$32</definedName>
    <definedName name="_xlnm.Print_Area" localSheetId="0">MAIN!$A$1:$Y$26</definedName>
    <definedName name="_xlnm.Print_Area" localSheetId="1">'SALES &amp; COGS'!$A$1:$S$23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9" l="1"/>
  <c r="G6" i="9"/>
  <c r="H6" i="9" s="1"/>
  <c r="AC8" i="8" l="1"/>
  <c r="AC9" i="8"/>
  <c r="AC10" i="8"/>
  <c r="AC11" i="8"/>
  <c r="AC12" i="8"/>
  <c r="AC13" i="8"/>
  <c r="AC14" i="8"/>
  <c r="AC15" i="8"/>
  <c r="AC16" i="8"/>
  <c r="AC17" i="8"/>
  <c r="AC18" i="8"/>
  <c r="AC19" i="8"/>
  <c r="AC20" i="8"/>
  <c r="AC21" i="8"/>
  <c r="AC22" i="8"/>
  <c r="AC23" i="8"/>
  <c r="AC24" i="8"/>
  <c r="AC25" i="8"/>
  <c r="AC26" i="8"/>
  <c r="AC27" i="8"/>
  <c r="AC28" i="8"/>
  <c r="AC29" i="8"/>
  <c r="AC30" i="8"/>
  <c r="AC31" i="8"/>
  <c r="AC32" i="8"/>
  <c r="AC33" i="8"/>
  <c r="AC34" i="8"/>
  <c r="AC35" i="8"/>
  <c r="AC36" i="8"/>
  <c r="AC37" i="8"/>
  <c r="AC7" i="8"/>
  <c r="AB8" i="8"/>
  <c r="AB9" i="8"/>
  <c r="AB10" i="8"/>
  <c r="AB11" i="8"/>
  <c r="AB12" i="8"/>
  <c r="AB13" i="8"/>
  <c r="AB14" i="8"/>
  <c r="AB15" i="8"/>
  <c r="AB16" i="8"/>
  <c r="AB17" i="8"/>
  <c r="AB18" i="8"/>
  <c r="AB19" i="8"/>
  <c r="AB20" i="8"/>
  <c r="AB21" i="8"/>
  <c r="AB22" i="8"/>
  <c r="AB23" i="8"/>
  <c r="AB24" i="8"/>
  <c r="AB25" i="8"/>
  <c r="AB26" i="8"/>
  <c r="AB27" i="8"/>
  <c r="AB28" i="8"/>
  <c r="AB29" i="8"/>
  <c r="AB30" i="8"/>
  <c r="AB31" i="8"/>
  <c r="AB32" i="8"/>
  <c r="AB33" i="8"/>
  <c r="AB34" i="8"/>
  <c r="AB35" i="8"/>
  <c r="AB36" i="8"/>
  <c r="AB37" i="8"/>
  <c r="AB7" i="8"/>
  <c r="G5" i="9"/>
  <c r="G7" i="9"/>
  <c r="H7" i="9" s="1"/>
  <c r="G8" i="9"/>
  <c r="H8" i="9" s="1"/>
  <c r="G9" i="9"/>
  <c r="G10" i="9"/>
  <c r="G11" i="9"/>
  <c r="G12" i="9"/>
  <c r="G13" i="9"/>
  <c r="H13" i="9" s="1"/>
  <c r="G14" i="9"/>
  <c r="H14" i="9" s="1"/>
  <c r="G15" i="9"/>
  <c r="G16" i="9"/>
  <c r="G17" i="9"/>
  <c r="G18" i="9"/>
  <c r="G19" i="9"/>
  <c r="G20" i="9"/>
  <c r="G21" i="9"/>
  <c r="H21" i="9" s="1"/>
  <c r="G22" i="9"/>
  <c r="H22" i="9" s="1"/>
  <c r="G23" i="9"/>
  <c r="G24" i="9"/>
  <c r="G25" i="9"/>
  <c r="G26" i="9"/>
  <c r="G27" i="9"/>
  <c r="G28" i="9"/>
  <c r="G29" i="9"/>
  <c r="H29" i="9" s="1"/>
  <c r="G30" i="9"/>
  <c r="H30" i="9" s="1"/>
  <c r="G31" i="9"/>
  <c r="G32" i="9"/>
  <c r="G33" i="9"/>
  <c r="G34" i="9"/>
  <c r="G35" i="9"/>
  <c r="G36" i="9"/>
  <c r="G37" i="9"/>
  <c r="G4" i="9"/>
  <c r="H4" i="9" s="1"/>
  <c r="H5" i="9"/>
  <c r="S5" i="9"/>
  <c r="T5" i="9"/>
  <c r="S7" i="9"/>
  <c r="T7" i="9"/>
  <c r="S8" i="9"/>
  <c r="T8" i="9"/>
  <c r="H9" i="9"/>
  <c r="S9" i="9"/>
  <c r="T9" i="9"/>
  <c r="H10" i="9"/>
  <c r="S10" i="9"/>
  <c r="T10" i="9"/>
  <c r="H11" i="9"/>
  <c r="S11" i="9"/>
  <c r="T11" i="9"/>
  <c r="H12" i="9"/>
  <c r="S12" i="9"/>
  <c r="T12" i="9"/>
  <c r="S13" i="9"/>
  <c r="T13" i="9"/>
  <c r="S14" i="9"/>
  <c r="T14" i="9"/>
  <c r="H15" i="9"/>
  <c r="S15" i="9"/>
  <c r="T15" i="9"/>
  <c r="H16" i="9"/>
  <c r="S16" i="9"/>
  <c r="T16" i="9"/>
  <c r="H17" i="9"/>
  <c r="S17" i="9"/>
  <c r="T17" i="9"/>
  <c r="H18" i="9"/>
  <c r="S18" i="9"/>
  <c r="T18" i="9"/>
  <c r="H19" i="9"/>
  <c r="S19" i="9"/>
  <c r="T19" i="9"/>
  <c r="H20" i="9"/>
  <c r="S20" i="9"/>
  <c r="T20" i="9"/>
  <c r="S21" i="9"/>
  <c r="T21" i="9"/>
  <c r="S22" i="9"/>
  <c r="T22" i="9"/>
  <c r="H23" i="9"/>
  <c r="S23" i="9"/>
  <c r="T23" i="9"/>
  <c r="H24" i="9"/>
  <c r="S24" i="9"/>
  <c r="T24" i="9"/>
  <c r="H25" i="9"/>
  <c r="S25" i="9"/>
  <c r="T25" i="9"/>
  <c r="H26" i="9"/>
  <c r="S26" i="9"/>
  <c r="T26" i="9"/>
  <c r="H27" i="9"/>
  <c r="S27" i="9"/>
  <c r="T27" i="9"/>
  <c r="H28" i="9"/>
  <c r="S28" i="9"/>
  <c r="T28" i="9"/>
  <c r="S29" i="9"/>
  <c r="T29" i="9"/>
  <c r="S30" i="9"/>
  <c r="T30" i="9"/>
  <c r="H31" i="9"/>
  <c r="I31" i="9" s="1"/>
  <c r="S31" i="9"/>
  <c r="T31" i="9"/>
  <c r="H32" i="9"/>
  <c r="S32" i="9"/>
  <c r="T32" i="9"/>
  <c r="H33" i="9"/>
  <c r="I33" i="9" s="1"/>
  <c r="S33" i="9"/>
  <c r="T33" i="9"/>
  <c r="H34" i="9"/>
  <c r="S34" i="9"/>
  <c r="T34" i="9"/>
  <c r="H35" i="9"/>
  <c r="S35" i="9"/>
  <c r="T35" i="9"/>
  <c r="H36" i="9"/>
  <c r="S36" i="9"/>
  <c r="T36" i="9"/>
  <c r="H37" i="9"/>
  <c r="S37" i="9"/>
  <c r="T37" i="9"/>
  <c r="T4" i="9"/>
  <c r="S4" i="9"/>
  <c r="E5"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4" i="9"/>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7" i="8"/>
  <c r="F22" i="2" s="1"/>
  <c r="D8" i="8"/>
  <c r="D9" i="8"/>
  <c r="D10" i="8"/>
  <c r="D11" i="8"/>
  <c r="D12" i="8"/>
  <c r="D13" i="8"/>
  <c r="D14" i="8"/>
  <c r="D15" i="8"/>
  <c r="D16" i="8"/>
  <c r="D17" i="8"/>
  <c r="D18" i="8"/>
  <c r="D19" i="8"/>
  <c r="D20" i="8"/>
  <c r="D21" i="8"/>
  <c r="D22" i="8"/>
  <c r="D23" i="8"/>
  <c r="D24" i="8"/>
  <c r="D25" i="8"/>
  <c r="D26" i="8"/>
  <c r="D27" i="8"/>
  <c r="D28" i="8"/>
  <c r="D29" i="8"/>
  <c r="D30" i="8"/>
  <c r="D31" i="8"/>
  <c r="D32" i="8"/>
  <c r="D33" i="8"/>
  <c r="D34" i="8"/>
  <c r="D7" i="8"/>
  <c r="I17" i="9" l="1"/>
  <c r="J17" i="9" s="1"/>
  <c r="K17" i="9" s="1"/>
  <c r="I25" i="9"/>
  <c r="I9" i="9"/>
  <c r="J9" i="9" s="1"/>
  <c r="I30" i="9"/>
  <c r="I15" i="9"/>
  <c r="J15" i="9" s="1"/>
  <c r="K15" i="9" s="1"/>
  <c r="I23" i="9"/>
  <c r="K20" i="2"/>
  <c r="C20" i="2"/>
  <c r="J20" i="2"/>
  <c r="B20" i="2"/>
  <c r="I20" i="2"/>
  <c r="H20" i="2"/>
  <c r="G20" i="2"/>
  <c r="F20" i="2"/>
  <c r="E20" i="2"/>
  <c r="D20" i="2"/>
  <c r="I32" i="9"/>
  <c r="J32" i="9" s="1"/>
  <c r="I24" i="9"/>
  <c r="J24" i="9" s="1"/>
  <c r="I16" i="9"/>
  <c r="J16" i="9" s="1"/>
  <c r="I8" i="9"/>
  <c r="J8" i="9" s="1"/>
  <c r="I5" i="9"/>
  <c r="J31" i="9"/>
  <c r="K31" i="9" s="1"/>
  <c r="L31" i="9" s="1"/>
  <c r="I4" i="9"/>
  <c r="J4" i="9" s="1"/>
  <c r="K4" i="9" s="1"/>
  <c r="I22" i="9"/>
  <c r="J22" i="9" s="1"/>
  <c r="I14" i="9"/>
  <c r="J14" i="9" s="1"/>
  <c r="J30" i="9"/>
  <c r="I37" i="9"/>
  <c r="I29" i="9"/>
  <c r="I21" i="9"/>
  <c r="I13" i="9"/>
  <c r="J33" i="9"/>
  <c r="J23" i="9"/>
  <c r="I36" i="9"/>
  <c r="J36" i="9" s="1"/>
  <c r="I28" i="9"/>
  <c r="J28" i="9" s="1"/>
  <c r="I20" i="9"/>
  <c r="I12" i="9"/>
  <c r="J25" i="9"/>
  <c r="K25" i="9" s="1"/>
  <c r="I35" i="9"/>
  <c r="J35" i="9" s="1"/>
  <c r="I27" i="9"/>
  <c r="J27" i="9" s="1"/>
  <c r="K27" i="9" s="1"/>
  <c r="I19" i="9"/>
  <c r="J19" i="9" s="1"/>
  <c r="K19" i="9" s="1"/>
  <c r="I11" i="9"/>
  <c r="J11" i="9" s="1"/>
  <c r="K11" i="9" s="1"/>
  <c r="I34" i="9"/>
  <c r="J34" i="9" s="1"/>
  <c r="K34" i="9" s="1"/>
  <c r="I26" i="9"/>
  <c r="I18" i="9"/>
  <c r="J18" i="9" s="1"/>
  <c r="I10" i="9"/>
  <c r="J10" i="9" s="1"/>
  <c r="I7" i="9"/>
  <c r="D23" i="2"/>
  <c r="AB2" i="8"/>
  <c r="Q7" i="8"/>
  <c r="R7" i="8" s="1"/>
  <c r="B24" i="2" s="1"/>
  <c r="D21" i="2"/>
  <c r="D22" i="2"/>
  <c r="K21" i="2"/>
  <c r="B22" i="2"/>
  <c r="J21" i="2"/>
  <c r="E22" i="2"/>
  <c r="C21" i="2"/>
  <c r="I21" i="2"/>
  <c r="K22" i="2"/>
  <c r="C22" i="2"/>
  <c r="H21" i="2"/>
  <c r="J22" i="2"/>
  <c r="G21" i="2"/>
  <c r="I22" i="2"/>
  <c r="F21" i="2"/>
  <c r="H22" i="2"/>
  <c r="E21" i="2"/>
  <c r="G22" i="2"/>
  <c r="B21" i="2"/>
  <c r="C23" i="2"/>
  <c r="I23" i="2"/>
  <c r="H23" i="2"/>
  <c r="G23" i="2"/>
  <c r="J23" i="2"/>
  <c r="F23" i="2"/>
  <c r="E23" i="2"/>
  <c r="B23" i="2"/>
  <c r="K23" i="2"/>
  <c r="C5" i="4"/>
  <c r="C8" i="4" s="1"/>
  <c r="B8" i="4"/>
  <c r="B18" i="4" s="1"/>
  <c r="K16" i="5"/>
  <c r="B16" i="5"/>
  <c r="I49" i="5"/>
  <c r="E49" i="5"/>
  <c r="D16" i="5"/>
  <c r="K28" i="5"/>
  <c r="B49" i="5"/>
  <c r="J38" i="5"/>
  <c r="I28" i="5"/>
  <c r="J49" i="5"/>
  <c r="H49" i="5"/>
  <c r="K49" i="5"/>
  <c r="G16" i="5"/>
  <c r="B38" i="5"/>
  <c r="G49" i="5"/>
  <c r="H16" i="5"/>
  <c r="F16" i="5"/>
  <c r="F49" i="5"/>
  <c r="J16" i="5"/>
  <c r="B28" i="5"/>
  <c r="F28" i="5"/>
  <c r="I38" i="5"/>
  <c r="C28" i="5"/>
  <c r="E38" i="5"/>
  <c r="J28" i="5"/>
  <c r="C16" i="5"/>
  <c r="D38" i="5"/>
  <c r="F38" i="5"/>
  <c r="G28" i="5"/>
  <c r="I16" i="5"/>
  <c r="E16" i="5"/>
  <c r="H38" i="5"/>
  <c r="C38" i="5"/>
  <c r="G38" i="5"/>
  <c r="C49" i="5"/>
  <c r="K38" i="5"/>
  <c r="H28" i="5"/>
  <c r="K32" i="9" l="1"/>
  <c r="L32" i="9"/>
  <c r="J5" i="9"/>
  <c r="K5" i="9" s="1"/>
  <c r="M31" i="9"/>
  <c r="N31" i="9" s="1"/>
  <c r="K18" i="9"/>
  <c r="K36" i="9"/>
  <c r="K28" i="9"/>
  <c r="K10" i="9"/>
  <c r="L10" i="9" s="1"/>
  <c r="K35" i="9"/>
  <c r="K8" i="9"/>
  <c r="L11" i="9"/>
  <c r="M11" i="9" s="1"/>
  <c r="N11" i="9" s="1"/>
  <c r="K16" i="9"/>
  <c r="L16" i="9" s="1"/>
  <c r="L19" i="9"/>
  <c r="M19" i="9" s="1"/>
  <c r="K24" i="9"/>
  <c r="L24" i="9" s="1"/>
  <c r="L34" i="9"/>
  <c r="M34" i="9" s="1"/>
  <c r="L27" i="9"/>
  <c r="M27" i="9" s="1"/>
  <c r="O20" i="2"/>
  <c r="J26" i="9"/>
  <c r="J37" i="9"/>
  <c r="K9" i="9"/>
  <c r="K14" i="9"/>
  <c r="K33" i="9"/>
  <c r="K22" i="9"/>
  <c r="L15" i="9"/>
  <c r="L4" i="9"/>
  <c r="J12" i="9"/>
  <c r="J13" i="9"/>
  <c r="K30" i="9"/>
  <c r="J20" i="9"/>
  <c r="J21" i="9"/>
  <c r="L17" i="9"/>
  <c r="K23" i="9"/>
  <c r="L25" i="9"/>
  <c r="M25" i="9" s="1"/>
  <c r="J29" i="9"/>
  <c r="P22" i="2"/>
  <c r="B11" i="4"/>
  <c r="B21" i="4" s="1"/>
  <c r="B23" i="4" s="1"/>
  <c r="B5" i="2" s="1"/>
  <c r="N23" i="2"/>
  <c r="O23" i="2"/>
  <c r="S7" i="8"/>
  <c r="J7" i="9"/>
  <c r="K7" i="9" s="1"/>
  <c r="N20" i="2"/>
  <c r="B16" i="2"/>
  <c r="P20" i="2"/>
  <c r="M20" i="2"/>
  <c r="Q20" i="2"/>
  <c r="Q22" i="2"/>
  <c r="M22" i="2"/>
  <c r="M21" i="2"/>
  <c r="Q21" i="2"/>
  <c r="N21" i="2"/>
  <c r="B3" i="2"/>
  <c r="D5" i="4"/>
  <c r="E5" i="4" s="1"/>
  <c r="F5" i="4" s="1"/>
  <c r="C18" i="4"/>
  <c r="C11" i="4"/>
  <c r="C3" i="2"/>
  <c r="Q23" i="2"/>
  <c r="N22" i="2"/>
  <c r="M23" i="2"/>
  <c r="O21" i="2"/>
  <c r="P23" i="2"/>
  <c r="P21" i="2"/>
  <c r="O22" i="2"/>
  <c r="I9" i="2"/>
  <c r="B10" i="2"/>
  <c r="J12" i="2"/>
  <c r="E12" i="2"/>
  <c r="K11" i="2"/>
  <c r="I11" i="2"/>
  <c r="I10" i="2"/>
  <c r="H11" i="2"/>
  <c r="G11" i="2"/>
  <c r="E11" i="2"/>
  <c r="J9" i="2"/>
  <c r="J10" i="2"/>
  <c r="H10" i="2"/>
  <c r="G10" i="2"/>
  <c r="F10" i="2"/>
  <c r="D11" i="2"/>
  <c r="H9" i="2"/>
  <c r="E9" i="2"/>
  <c r="C11" i="2"/>
  <c r="B11" i="2"/>
  <c r="I12" i="2"/>
  <c r="K12" i="2"/>
  <c r="F11" i="2"/>
  <c r="C10" i="2"/>
  <c r="K9" i="2"/>
  <c r="G9" i="2"/>
  <c r="D9" i="2"/>
  <c r="B12" i="2"/>
  <c r="F12" i="2"/>
  <c r="K10" i="2"/>
  <c r="J11" i="2"/>
  <c r="C9" i="2"/>
  <c r="F9" i="2"/>
  <c r="B9" i="2"/>
  <c r="H12" i="2"/>
  <c r="G12" i="2"/>
  <c r="C12" i="2"/>
  <c r="D28" i="5"/>
  <c r="D49" i="5"/>
  <c r="E28" i="5"/>
  <c r="E8" i="4" l="1"/>
  <c r="E3" i="2" s="1"/>
  <c r="B4" i="2"/>
  <c r="D8" i="4"/>
  <c r="D18" i="4" s="1"/>
  <c r="D12" i="2"/>
  <c r="N12" i="2" s="1"/>
  <c r="N25" i="9"/>
  <c r="O25" i="9" s="1"/>
  <c r="P25" i="9" s="1"/>
  <c r="Q25" i="9" s="1"/>
  <c r="R25" i="9" s="1"/>
  <c r="N34" i="9"/>
  <c r="M32" i="9"/>
  <c r="M10" i="9"/>
  <c r="N10" i="9" s="1"/>
  <c r="L8" i="9"/>
  <c r="M8" i="9" s="1"/>
  <c r="N8" i="9" s="1"/>
  <c r="L5" i="9"/>
  <c r="M5" i="9" s="1"/>
  <c r="N5" i="9" s="1"/>
  <c r="M24" i="9"/>
  <c r="O31" i="9"/>
  <c r="L30" i="9"/>
  <c r="N19" i="9"/>
  <c r="O19" i="9" s="1"/>
  <c r="M16" i="9"/>
  <c r="N16" i="9" s="1"/>
  <c r="L18" i="9"/>
  <c r="M18" i="9" s="1"/>
  <c r="N27" i="9"/>
  <c r="O27" i="9" s="1"/>
  <c r="L9" i="9"/>
  <c r="O11" i="9"/>
  <c r="L35" i="9"/>
  <c r="L23" i="9"/>
  <c r="M23" i="9" s="1"/>
  <c r="N23" i="9" s="1"/>
  <c r="K37" i="9"/>
  <c r="K26" i="9"/>
  <c r="L26" i="9" s="1"/>
  <c r="M15" i="9"/>
  <c r="L36" i="9"/>
  <c r="K12" i="9"/>
  <c r="L12" i="9" s="1"/>
  <c r="L33" i="9"/>
  <c r="K13" i="9"/>
  <c r="K29" i="9"/>
  <c r="M4" i="9"/>
  <c r="N4" i="9" s="1"/>
  <c r="L28" i="9"/>
  <c r="M28" i="9" s="1"/>
  <c r="N28" i="9" s="1"/>
  <c r="M17" i="9"/>
  <c r="N17" i="9" s="1"/>
  <c r="O17" i="9" s="1"/>
  <c r="K20" i="9"/>
  <c r="L20" i="9" s="1"/>
  <c r="M20" i="9" s="1"/>
  <c r="B7" i="2"/>
  <c r="B14" i="2" s="1"/>
  <c r="B26" i="2" s="1"/>
  <c r="L14" i="9"/>
  <c r="K21" i="9"/>
  <c r="L21" i="9" s="1"/>
  <c r="L22" i="9"/>
  <c r="M22" i="9" s="1"/>
  <c r="N22" i="9" s="1"/>
  <c r="C24" i="2"/>
  <c r="M24" i="2" s="1"/>
  <c r="T7" i="8"/>
  <c r="C16" i="2"/>
  <c r="M16" i="2" s="1"/>
  <c r="L7" i="9"/>
  <c r="M7" i="9" s="1"/>
  <c r="E10" i="2"/>
  <c r="D10" i="2"/>
  <c r="M3" i="2"/>
  <c r="C21" i="4"/>
  <c r="C23" i="4" s="1"/>
  <c r="C5" i="2" s="1"/>
  <c r="C4" i="2"/>
  <c r="F8" i="4"/>
  <c r="G5" i="4"/>
  <c r="Q10" i="2"/>
  <c r="M11" i="2"/>
  <c r="Q11" i="2"/>
  <c r="O11" i="2"/>
  <c r="P12" i="2"/>
  <c r="O12" i="2"/>
  <c r="M10" i="2"/>
  <c r="P10" i="2"/>
  <c r="O9" i="2"/>
  <c r="N9" i="2"/>
  <c r="N11" i="2"/>
  <c r="P11" i="2"/>
  <c r="O10" i="2"/>
  <c r="Q9" i="2"/>
  <c r="Q12" i="2"/>
  <c r="M9" i="2"/>
  <c r="M12" i="2"/>
  <c r="P9" i="2"/>
  <c r="D11" i="4" l="1"/>
  <c r="D3" i="2"/>
  <c r="N3" i="2" s="1"/>
  <c r="C7" i="2"/>
  <c r="C14" i="2" s="1"/>
  <c r="C18" i="2" s="1"/>
  <c r="M4" i="2"/>
  <c r="E11" i="4"/>
  <c r="E4" i="2" s="1"/>
  <c r="E18" i="4"/>
  <c r="M12" i="9"/>
  <c r="N12" i="9" s="1"/>
  <c r="N18" i="9"/>
  <c r="O18" i="9" s="1"/>
  <c r="P18" i="9" s="1"/>
  <c r="Q18" i="9" s="1"/>
  <c r="R18" i="9" s="1"/>
  <c r="N24" i="9"/>
  <c r="O24" i="9" s="1"/>
  <c r="N32" i="9"/>
  <c r="O34" i="9"/>
  <c r="O16" i="9"/>
  <c r="P16" i="9" s="1"/>
  <c r="P11" i="9"/>
  <c r="O5" i="9"/>
  <c r="O28" i="9"/>
  <c r="P28" i="9" s="1"/>
  <c r="O23" i="9"/>
  <c r="P23" i="9" s="1"/>
  <c r="O22" i="9"/>
  <c r="O4" i="9"/>
  <c r="P4" i="9" s="1"/>
  <c r="Q4" i="9" s="1"/>
  <c r="R4" i="9" s="1"/>
  <c r="L37" i="9"/>
  <c r="O10" i="9"/>
  <c r="P10" i="9" s="1"/>
  <c r="P31" i="9"/>
  <c r="Q31" i="9" s="1"/>
  <c r="R31" i="9" s="1"/>
  <c r="D16" i="2"/>
  <c r="P19" i="9"/>
  <c r="Q19" i="9" s="1"/>
  <c r="R19" i="9" s="1"/>
  <c r="N20" i="9"/>
  <c r="O20" i="9" s="1"/>
  <c r="L29" i="9"/>
  <c r="M14" i="9"/>
  <c r="N15" i="9"/>
  <c r="L13" i="9"/>
  <c r="M13" i="9" s="1"/>
  <c r="M26" i="9"/>
  <c r="N26" i="9" s="1"/>
  <c r="M9" i="9"/>
  <c r="N9" i="9" s="1"/>
  <c r="P27" i="9"/>
  <c r="Q27" i="9" s="1"/>
  <c r="R27" i="9" s="1"/>
  <c r="O8" i="9"/>
  <c r="P8" i="9" s="1"/>
  <c r="P17" i="9"/>
  <c r="Q17" i="9" s="1"/>
  <c r="M33" i="9"/>
  <c r="M21" i="9"/>
  <c r="N21" i="9" s="1"/>
  <c r="M29" i="9"/>
  <c r="M36" i="9"/>
  <c r="N36" i="9" s="1"/>
  <c r="M30" i="9"/>
  <c r="M35" i="9"/>
  <c r="D24" i="2"/>
  <c r="U7" i="8"/>
  <c r="N7" i="9"/>
  <c r="O7" i="9" s="1"/>
  <c r="N10" i="2"/>
  <c r="H5" i="4"/>
  <c r="G8" i="4"/>
  <c r="F3" i="2"/>
  <c r="F18" i="4"/>
  <c r="F11" i="4"/>
  <c r="D21" i="4"/>
  <c r="D23" i="4" s="1"/>
  <c r="D5" i="2" s="1"/>
  <c r="D4" i="2"/>
  <c r="M5" i="2"/>
  <c r="B18" i="2"/>
  <c r="E21" i="4" l="1"/>
  <c r="E23" i="4" s="1"/>
  <c r="E5" i="2" s="1"/>
  <c r="N5" i="2" s="1"/>
  <c r="M7" i="2"/>
  <c r="N29" i="9"/>
  <c r="O29" i="9" s="1"/>
  <c r="P29" i="9" s="1"/>
  <c r="O21" i="9"/>
  <c r="P21" i="9" s="1"/>
  <c r="Q21" i="9" s="1"/>
  <c r="R21" i="9" s="1"/>
  <c r="Q16" i="9"/>
  <c r="R16" i="9" s="1"/>
  <c r="P24" i="9"/>
  <c r="Q24" i="9" s="1"/>
  <c r="R24" i="9" s="1"/>
  <c r="P34" i="9"/>
  <c r="O32" i="9"/>
  <c r="Q11" i="9"/>
  <c r="R11" i="9" s="1"/>
  <c r="N13" i="9"/>
  <c r="O13" i="9" s="1"/>
  <c r="P13" i="9" s="1"/>
  <c r="Q13" i="9" s="1"/>
  <c r="R13" i="9" s="1"/>
  <c r="Q5" i="9"/>
  <c r="P5" i="9"/>
  <c r="R5" i="9" s="1"/>
  <c r="Q8" i="9"/>
  <c r="R8" i="9" s="1"/>
  <c r="O12" i="9"/>
  <c r="P12" i="9" s="1"/>
  <c r="Q12" i="9" s="1"/>
  <c r="R12" i="9" s="1"/>
  <c r="P22" i="9"/>
  <c r="Q22" i="9" s="1"/>
  <c r="R22" i="9" s="1"/>
  <c r="O36" i="9"/>
  <c r="P36" i="9" s="1"/>
  <c r="N35" i="9"/>
  <c r="O15" i="9"/>
  <c r="P15" i="9" s="1"/>
  <c r="Q15" i="9" s="1"/>
  <c r="R15" i="9" s="1"/>
  <c r="Q28" i="9"/>
  <c r="R28" i="9" s="1"/>
  <c r="M37" i="9"/>
  <c r="N37" i="9" s="1"/>
  <c r="N33" i="9"/>
  <c r="O33" i="9" s="1"/>
  <c r="N30" i="9"/>
  <c r="O30" i="9" s="1"/>
  <c r="P30" i="9" s="1"/>
  <c r="Q30" i="9" s="1"/>
  <c r="R30" i="9" s="1"/>
  <c r="O35" i="9"/>
  <c r="O9" i="9"/>
  <c r="P9" i="9" s="1"/>
  <c r="Q9" i="9" s="1"/>
  <c r="R9" i="9" s="1"/>
  <c r="Q23" i="9"/>
  <c r="R23" i="9" s="1"/>
  <c r="R17" i="9"/>
  <c r="P20" i="9"/>
  <c r="Q20" i="9" s="1"/>
  <c r="R20" i="9" s="1"/>
  <c r="Q10" i="9"/>
  <c r="R10" i="9" s="1"/>
  <c r="N14" i="9"/>
  <c r="O26" i="9"/>
  <c r="E24" i="2"/>
  <c r="N24" i="2" s="1"/>
  <c r="V7" i="8"/>
  <c r="P7" i="9"/>
  <c r="Q7" i="9" s="1"/>
  <c r="R7" i="9" s="1"/>
  <c r="E16" i="2"/>
  <c r="N16" i="2" s="1"/>
  <c r="F16" i="2"/>
  <c r="M18" i="2"/>
  <c r="M14" i="2"/>
  <c r="M26" i="2" s="1"/>
  <c r="C26" i="2"/>
  <c r="F21" i="4"/>
  <c r="F23" i="4" s="1"/>
  <c r="F5" i="2" s="1"/>
  <c r="F4" i="2"/>
  <c r="G3" i="2"/>
  <c r="O3" i="2" s="1"/>
  <c r="G18" i="4"/>
  <c r="G11" i="4"/>
  <c r="N4" i="2"/>
  <c r="D7" i="2"/>
  <c r="I5" i="4"/>
  <c r="H8" i="4"/>
  <c r="E7" i="2" l="1"/>
  <c r="E14" i="2" s="1"/>
  <c r="E18" i="2" s="1"/>
  <c r="Q29" i="9"/>
  <c r="R29" i="9" s="1"/>
  <c r="P32" i="9"/>
  <c r="Q32" i="9" s="1"/>
  <c r="R32" i="9" s="1"/>
  <c r="P35" i="9"/>
  <c r="Q35" i="9" s="1"/>
  <c r="R35" i="9" s="1"/>
  <c r="Q34" i="9"/>
  <c r="R34" i="9" s="1"/>
  <c r="P33" i="9"/>
  <c r="Q33" i="9" s="1"/>
  <c r="R33" i="9" s="1"/>
  <c r="P26" i="9"/>
  <c r="Q26" i="9" s="1"/>
  <c r="R26" i="9" s="1"/>
  <c r="O37" i="9"/>
  <c r="P37" i="9" s="1"/>
  <c r="O14" i="9"/>
  <c r="P14" i="9" s="1"/>
  <c r="Q14" i="9" s="1"/>
  <c r="R14" i="9" s="1"/>
  <c r="Q36" i="9"/>
  <c r="R36" i="9" s="1"/>
  <c r="F24" i="2"/>
  <c r="W7" i="8"/>
  <c r="D14" i="2"/>
  <c r="J5" i="4"/>
  <c r="I8" i="4"/>
  <c r="F7" i="2"/>
  <c r="G21" i="4"/>
  <c r="G23" i="4" s="1"/>
  <c r="G5" i="2" s="1"/>
  <c r="G4" i="2"/>
  <c r="O4" i="2" s="1"/>
  <c r="H11" i="4"/>
  <c r="H18" i="4"/>
  <c r="H3" i="2"/>
  <c r="N7" i="2" l="1"/>
  <c r="X7" i="8"/>
  <c r="H24" i="2" s="1"/>
  <c r="Q37" i="9"/>
  <c r="R37" i="9" s="1"/>
  <c r="G24" i="2"/>
  <c r="O24" i="2" s="1"/>
  <c r="H16" i="2"/>
  <c r="G16" i="2"/>
  <c r="O16" i="2" s="1"/>
  <c r="G7" i="2"/>
  <c r="G14" i="2" s="1"/>
  <c r="O5" i="2"/>
  <c r="F14" i="2"/>
  <c r="D18" i="2"/>
  <c r="N14" i="2"/>
  <c r="N26" i="2" s="1"/>
  <c r="D26" i="2"/>
  <c r="E26" i="2" s="1"/>
  <c r="I11" i="4"/>
  <c r="I3" i="2"/>
  <c r="P3" i="2" s="1"/>
  <c r="I18" i="4"/>
  <c r="K5" i="4"/>
  <c r="K8" i="4" s="1"/>
  <c r="J8" i="4"/>
  <c r="H21" i="4"/>
  <c r="H23" i="4" s="1"/>
  <c r="H5" i="2" s="1"/>
  <c r="H4" i="2"/>
  <c r="N18" i="2" l="1"/>
  <c r="Y7" i="8"/>
  <c r="I24" i="2" s="1"/>
  <c r="P24" i="2" s="1"/>
  <c r="G18" i="2"/>
  <c r="F26" i="2"/>
  <c r="G26" i="2" s="1"/>
  <c r="O7" i="2"/>
  <c r="H7" i="2"/>
  <c r="I21" i="4"/>
  <c r="I23" i="4" s="1"/>
  <c r="I5" i="2" s="1"/>
  <c r="I4" i="2"/>
  <c r="P4" i="2" s="1"/>
  <c r="J18" i="4"/>
  <c r="J3" i="2"/>
  <c r="J11" i="4"/>
  <c r="K11" i="4"/>
  <c r="K18" i="4"/>
  <c r="K3" i="2"/>
  <c r="F18" i="2"/>
  <c r="O14" i="2"/>
  <c r="O26" i="2" s="1"/>
  <c r="Z7" i="8" l="1"/>
  <c r="J24" i="2" s="1"/>
  <c r="O18" i="2"/>
  <c r="I16" i="2"/>
  <c r="P16" i="2" s="1"/>
  <c r="J16" i="2"/>
  <c r="I7" i="2"/>
  <c r="I14" i="2" s="1"/>
  <c r="H14" i="2"/>
  <c r="K21" i="4"/>
  <c r="K23" i="4" s="1"/>
  <c r="K5" i="2" s="1"/>
  <c r="K4" i="2"/>
  <c r="J21" i="4"/>
  <c r="J23" i="4" s="1"/>
  <c r="J5" i="2" s="1"/>
  <c r="J4" i="2"/>
  <c r="P5" i="2"/>
  <c r="Q3" i="2"/>
  <c r="AA7" i="8" l="1"/>
  <c r="K24" i="2" s="1"/>
  <c r="Q24" i="2" s="1"/>
  <c r="P7" i="2"/>
  <c r="Q5" i="2"/>
  <c r="I18" i="2"/>
  <c r="K16" i="2"/>
  <c r="Q16" i="2" s="1"/>
  <c r="K7" i="2"/>
  <c r="K14" i="2" s="1"/>
  <c r="J7" i="2"/>
  <c r="J14" i="2" s="1"/>
  <c r="Q4" i="2"/>
  <c r="H18" i="2"/>
  <c r="P14" i="2"/>
  <c r="P26" i="2" s="1"/>
  <c r="H26" i="2"/>
  <c r="I26" i="2" s="1"/>
  <c r="P18" i="2" l="1"/>
  <c r="K18" i="2"/>
  <c r="J26" i="2"/>
  <c r="K26" i="2" s="1"/>
  <c r="Q7" i="2"/>
  <c r="J18" i="2"/>
  <c r="Q14" i="2"/>
  <c r="Q26" i="2" s="1"/>
  <c r="Q18" i="2" l="1"/>
</calcChain>
</file>

<file path=xl/sharedStrings.xml><?xml version="1.0" encoding="utf-8"?>
<sst xmlns="http://schemas.openxmlformats.org/spreadsheetml/2006/main" count="198" uniqueCount="112">
  <si>
    <t>COGS</t>
  </si>
  <si>
    <t>SALARIES</t>
  </si>
  <si>
    <t>H1 19</t>
  </si>
  <si>
    <t>H2 19</t>
  </si>
  <si>
    <t>H1 20</t>
  </si>
  <si>
    <t>H2 20</t>
  </si>
  <si>
    <t>H1 21</t>
  </si>
  <si>
    <t>H2 21</t>
  </si>
  <si>
    <t>H1 22</t>
  </si>
  <si>
    <t>H2 22</t>
  </si>
  <si>
    <t>H1 23</t>
  </si>
  <si>
    <t>H2 23</t>
  </si>
  <si>
    <t>Year 1</t>
  </si>
  <si>
    <t>Year 2</t>
  </si>
  <si>
    <t>Year 3</t>
  </si>
  <si>
    <t>Year 4</t>
  </si>
  <si>
    <t>Year 5</t>
  </si>
  <si>
    <t>Unit Sales</t>
  </si>
  <si>
    <t>Revenues</t>
  </si>
  <si>
    <t>Gross Profit</t>
  </si>
  <si>
    <t>Sales &amp; Marketing</t>
  </si>
  <si>
    <t>R&amp;D</t>
  </si>
  <si>
    <t>General &amp; Admin</t>
  </si>
  <si>
    <t>Research &amp; Development</t>
  </si>
  <si>
    <t>Salaries</t>
  </si>
  <si>
    <t>Operating Profit</t>
  </si>
  <si>
    <t>CEO</t>
  </si>
  <si>
    <t>COO</t>
  </si>
  <si>
    <t>TOTAL</t>
  </si>
  <si>
    <t>MARKETING</t>
  </si>
  <si>
    <t>Campaigns</t>
  </si>
  <si>
    <t>PR fees</t>
  </si>
  <si>
    <t>Trade Shows</t>
  </si>
  <si>
    <t>Other</t>
  </si>
  <si>
    <t>Travel</t>
  </si>
  <si>
    <t>Product Dev Costs</t>
  </si>
  <si>
    <t>Patent Application Fees</t>
  </si>
  <si>
    <t>Other/Misc</t>
  </si>
  <si>
    <t>Licensing Fees</t>
  </si>
  <si>
    <t>Unit COGS</t>
  </si>
  <si>
    <t>Insert Other(s) relevant…</t>
  </si>
  <si>
    <t>GENERAL &amp; ADMIN</t>
  </si>
  <si>
    <t>Rent</t>
  </si>
  <si>
    <t>Legal/Audit</t>
  </si>
  <si>
    <t>Utilities</t>
  </si>
  <si>
    <t>Misc/Other</t>
  </si>
  <si>
    <t>Depreciation</t>
  </si>
  <si>
    <t>SALES</t>
  </si>
  <si>
    <t>Unit Price</t>
  </si>
  <si>
    <t>Customers</t>
  </si>
  <si>
    <t>Units per customer</t>
  </si>
  <si>
    <t>Customer Growth</t>
  </si>
  <si>
    <t>TOTAL Product Revenue</t>
  </si>
  <si>
    <t>Total Sales/ Subscription Units</t>
  </si>
  <si>
    <t xml:space="preserve">    - Variable Unit Cost</t>
  </si>
  <si>
    <t>TOTAL COGS</t>
  </si>
  <si>
    <t>Insert Other(s) as  relevant…</t>
  </si>
  <si>
    <t>Grants</t>
  </si>
  <si>
    <t>Funding/Financing</t>
  </si>
  <si>
    <t>GRANTS</t>
  </si>
  <si>
    <t>Amount</t>
  </si>
  <si>
    <t>Interest Payments</t>
  </si>
  <si>
    <t>Date</t>
  </si>
  <si>
    <t>POS</t>
  </si>
  <si>
    <t>FUNDING</t>
  </si>
  <si>
    <t>LOANS</t>
  </si>
  <si>
    <t>Info</t>
  </si>
  <si>
    <t>Term (months)</t>
  </si>
  <si>
    <t>POS (Start)</t>
  </si>
  <si>
    <t>POS (End)</t>
  </si>
  <si>
    <t>Rate (pa)</t>
  </si>
  <si>
    <t>Starting/Current Cash in Bank</t>
  </si>
  <si>
    <t>Cash in Account (end of H)</t>
  </si>
  <si>
    <t>Interest Amount (pH)</t>
  </si>
  <si>
    <t>CFO</t>
  </si>
  <si>
    <t>Loans</t>
  </si>
  <si>
    <t>EBIT</t>
  </si>
  <si>
    <t>Expiry</t>
  </si>
  <si>
    <t>CAPEX</t>
  </si>
  <si>
    <t>Amort.Period (m)</t>
  </si>
  <si>
    <t>Depr. Amt</t>
  </si>
  <si>
    <t>*Copy and paste rows to add</t>
  </si>
  <si>
    <t>*insert rows to add further fields</t>
  </si>
  <si>
    <t xml:space="preserve"> - Other Costs</t>
  </si>
  <si>
    <t xml:space="preserve"> - Costs (F)</t>
  </si>
  <si>
    <t xml:space="preserve"> - Costs (V)</t>
  </si>
  <si>
    <t>INSTRUCTIONS</t>
  </si>
  <si>
    <t>Insert Other(s) as relevant…</t>
  </si>
  <si>
    <t>* Please fill in the Green cells only</t>
  </si>
  <si>
    <t>* Label any fields in Column A as relevant</t>
  </si>
  <si>
    <t>* Fill in Cell B3 with your current cash balance</t>
  </si>
  <si>
    <t>* Licensing Fees are calculated on a % basis based on Col.L</t>
  </si>
  <si>
    <t>H1 24</t>
  </si>
  <si>
    <t>H2 24</t>
  </si>
  <si>
    <t>Contractors</t>
  </si>
  <si>
    <t>of revenues</t>
  </si>
  <si>
    <t>info</t>
  </si>
  <si>
    <t>CXO</t>
  </si>
  <si>
    <t>Head of B</t>
  </si>
  <si>
    <t>Head of A</t>
  </si>
  <si>
    <t>Head of C</t>
  </si>
  <si>
    <t>* To insert further rows, right click on row/insert above "insert other(s) as relevant.." Additional rows can be added but not deleted.</t>
  </si>
  <si>
    <t>* "Amort.Period" is Amortization Period and is expressed in Months</t>
  </si>
  <si>
    <t>* Use the table to add any further CAPEX</t>
  </si>
  <si>
    <t>* Fill in Any Grants, Fundings by filling in the data in Green in the relevant table</t>
  </si>
  <si>
    <t xml:space="preserve">Welcome to the SPEX Cash Flow template. The template has been pre-populated as a sample to aid you in completing it.  </t>
  </si>
  <si>
    <t>Please enter your data in the other tabs, by overwriting the green cells and amending column definitions to best suit your business model</t>
  </si>
  <si>
    <t>*Please provide Actual past data and forecast data in the other tabs. If no data is available then leave blank or enter zero.</t>
  </si>
  <si>
    <t>* We understand your model may not fit this template perfectly. As part of the submission you are able to attach your own model to the application. We kindly ask you to attempt to best describe your sales/revenue model according to our template here.</t>
  </si>
  <si>
    <t>* Should your revenue stream start at a date later than H1 20 then select customer/units/unit price to 1 and then adjust growth rates to obtain the figures for the first year of revenue</t>
  </si>
  <si>
    <t xml:space="preserve">Base Currency : </t>
  </si>
  <si>
    <t>GBP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</si>
</sst>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color rgb="FF00B050"/>
      <name val="Calibri"/>
      <family val="2"/>
      <scheme val="minor"/>
    </font>
    <font>
      <sz val="11"/>
      <name val="Calibri"/>
      <family val="2"/>
      <scheme val="minor"/>
    </font>
    <font>
      <b/>
      <sz val="11"/>
      <color rgb="FF00B05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AEDF2"/>
        <bgColor indexed="64"/>
      </patternFill>
    </fill>
    <fill>
      <patternFill patternType="solid">
        <fgColor theme="5"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5" tint="0.7999816888943144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auto="1"/>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4">
    <xf numFmtId="0" fontId="0" fillId="0" borderId="0" xfId="0"/>
    <xf numFmtId="0" fontId="0" fillId="2" borderId="0" xfId="0" applyFill="1"/>
    <xf numFmtId="0" fontId="2" fillId="2" borderId="2" xfId="0" applyFont="1" applyFill="1" applyBorder="1"/>
    <xf numFmtId="0" fontId="0" fillId="3" borderId="0" xfId="0" applyFill="1"/>
    <xf numFmtId="0" fontId="2" fillId="3" borderId="2" xfId="0" applyFont="1" applyFill="1" applyBorder="1"/>
    <xf numFmtId="0" fontId="2" fillId="2" borderId="5" xfId="0" applyFont="1" applyFill="1" applyBorder="1"/>
    <xf numFmtId="38" fontId="0" fillId="2" borderId="0" xfId="0" applyNumberFormat="1" applyFill="1"/>
    <xf numFmtId="0" fontId="0" fillId="5" borderId="4" xfId="0" applyFill="1" applyBorder="1"/>
    <xf numFmtId="165" fontId="0" fillId="5" borderId="0" xfId="1" applyNumberFormat="1" applyFont="1" applyFill="1"/>
    <xf numFmtId="0" fontId="0" fillId="5" borderId="5" xfId="0" applyFill="1" applyBorder="1"/>
    <xf numFmtId="165" fontId="0" fillId="5" borderId="0" xfId="0" applyNumberFormat="1" applyFill="1"/>
    <xf numFmtId="0" fontId="0" fillId="5" borderId="0" xfId="0" applyFill="1"/>
    <xf numFmtId="0" fontId="0" fillId="5" borderId="0" xfId="0" applyFill="1" applyBorder="1"/>
    <xf numFmtId="0" fontId="0" fillId="5" borderId="3" xfId="0" applyFill="1" applyBorder="1"/>
    <xf numFmtId="0" fontId="2" fillId="2" borderId="11" xfId="0" applyFont="1" applyFill="1" applyBorder="1"/>
    <xf numFmtId="38" fontId="0" fillId="2" borderId="1" xfId="0" applyNumberFormat="1" applyFill="1" applyBorder="1"/>
    <xf numFmtId="0" fontId="2" fillId="4" borderId="5" xfId="0" applyFont="1" applyFill="1" applyBorder="1"/>
    <xf numFmtId="0" fontId="0" fillId="6" borderId="12" xfId="0" applyFill="1" applyBorder="1"/>
    <xf numFmtId="0" fontId="0" fillId="6" borderId="0" xfId="0" applyFill="1"/>
    <xf numFmtId="0" fontId="0" fillId="6" borderId="5" xfId="0" applyFill="1" applyBorder="1"/>
    <xf numFmtId="165" fontId="0" fillId="6" borderId="0" xfId="1" applyNumberFormat="1" applyFont="1" applyFill="1"/>
    <xf numFmtId="38" fontId="0" fillId="6" borderId="0" xfId="1" applyNumberFormat="1" applyFont="1" applyFill="1"/>
    <xf numFmtId="164" fontId="0" fillId="5" borderId="0" xfId="0" applyNumberFormat="1" applyFill="1"/>
    <xf numFmtId="38" fontId="0" fillId="4" borderId="0" xfId="1" applyNumberFormat="1" applyFont="1" applyFill="1"/>
    <xf numFmtId="0" fontId="4" fillId="0" borderId="0" xfId="0" applyFont="1"/>
    <xf numFmtId="14" fontId="0" fillId="0" borderId="0" xfId="0" applyNumberFormat="1" applyFill="1" applyBorder="1"/>
    <xf numFmtId="165" fontId="0" fillId="0" borderId="0" xfId="0" applyNumberFormat="1" applyFill="1" applyBorder="1"/>
    <xf numFmtId="164" fontId="0" fillId="0" borderId="0" xfId="1" applyNumberFormat="1" applyFont="1" applyFill="1" applyBorder="1"/>
    <xf numFmtId="165" fontId="0" fillId="0" borderId="0" xfId="1" applyNumberFormat="1" applyFont="1" applyFill="1" applyBorder="1"/>
    <xf numFmtId="0" fontId="0" fillId="0" borderId="7" xfId="0" applyFill="1" applyBorder="1"/>
    <xf numFmtId="165" fontId="4" fillId="0" borderId="6" xfId="1" applyNumberFormat="1" applyFont="1" applyFill="1" applyBorder="1" applyProtection="1">
      <protection locked="0"/>
    </xf>
    <xf numFmtId="14" fontId="4" fillId="0" borderId="0" xfId="0" applyNumberFormat="1" applyFont="1" applyFill="1" applyBorder="1" applyProtection="1">
      <protection locked="0"/>
    </xf>
    <xf numFmtId="0" fontId="4" fillId="0" borderId="0" xfId="0" applyFont="1" applyFill="1" applyBorder="1" applyProtection="1">
      <protection locked="0"/>
    </xf>
    <xf numFmtId="14" fontId="4" fillId="0" borderId="7" xfId="0" applyNumberFormat="1" applyFont="1" applyFill="1" applyBorder="1" applyProtection="1">
      <protection locked="0"/>
    </xf>
    <xf numFmtId="0" fontId="4" fillId="0" borderId="7" xfId="0" applyFont="1" applyFill="1" applyBorder="1" applyProtection="1">
      <protection locked="0"/>
    </xf>
    <xf numFmtId="10" fontId="4" fillId="0" borderId="0" xfId="0" applyNumberFormat="1" applyFont="1" applyFill="1" applyBorder="1" applyProtection="1">
      <protection locked="0"/>
    </xf>
    <xf numFmtId="10" fontId="5" fillId="0" borderId="0" xfId="0" applyNumberFormat="1" applyFont="1" applyFill="1" applyBorder="1" applyProtection="1"/>
    <xf numFmtId="0" fontId="2" fillId="7" borderId="3" xfId="0" applyFont="1" applyFill="1" applyBorder="1" applyAlignment="1">
      <alignment horizontal="center"/>
    </xf>
    <xf numFmtId="0" fontId="2" fillId="7" borderId="0" xfId="0" applyFont="1" applyFill="1" applyBorder="1" applyAlignment="1">
      <alignment horizontal="center"/>
    </xf>
    <xf numFmtId="0" fontId="0" fillId="5" borderId="0" xfId="0" applyFont="1" applyFill="1"/>
    <xf numFmtId="165" fontId="4" fillId="5" borderId="0" xfId="1" applyNumberFormat="1" applyFont="1" applyFill="1" applyProtection="1">
      <protection locked="0"/>
    </xf>
    <xf numFmtId="0" fontId="4" fillId="5" borderId="0" xfId="0" applyFont="1" applyFill="1" applyProtection="1">
      <protection locked="0"/>
    </xf>
    <xf numFmtId="9" fontId="4" fillId="5" borderId="0" xfId="2" applyFont="1" applyFill="1" applyProtection="1">
      <protection locked="0"/>
    </xf>
    <xf numFmtId="0" fontId="2" fillId="5" borderId="1" xfId="0" applyFont="1" applyFill="1" applyBorder="1"/>
    <xf numFmtId="0" fontId="2" fillId="5" borderId="0" xfId="0" applyFont="1" applyFill="1"/>
    <xf numFmtId="165" fontId="5" fillId="5" borderId="0" xfId="1" applyNumberFormat="1" applyFont="1" applyFill="1"/>
    <xf numFmtId="0" fontId="0" fillId="8" borderId="0" xfId="0" applyFill="1"/>
    <xf numFmtId="0" fontId="2" fillId="8" borderId="0" xfId="0" applyFont="1" applyFill="1"/>
    <xf numFmtId="0" fontId="0" fillId="5" borderId="1" xfId="0" applyFont="1" applyFill="1" applyBorder="1"/>
    <xf numFmtId="165" fontId="1" fillId="5" borderId="1" xfId="1" applyNumberFormat="1" applyFont="1" applyFill="1" applyBorder="1"/>
    <xf numFmtId="0" fontId="2" fillId="9" borderId="0" xfId="0" applyFont="1" applyFill="1" applyAlignment="1">
      <alignment horizontal="left"/>
    </xf>
    <xf numFmtId="166" fontId="4" fillId="5" borderId="0" xfId="2" applyNumberFormat="1" applyFont="1" applyFill="1" applyProtection="1">
      <protection locked="0"/>
    </xf>
    <xf numFmtId="0" fontId="4" fillId="8" borderId="0" xfId="0" applyFont="1" applyFill="1"/>
    <xf numFmtId="165" fontId="0" fillId="5" borderId="1" xfId="0" applyNumberFormat="1" applyFill="1" applyBorder="1"/>
    <xf numFmtId="0" fontId="2" fillId="7" borderId="8" xfId="0" applyFont="1" applyFill="1" applyBorder="1"/>
    <xf numFmtId="0" fontId="0" fillId="7" borderId="9" xfId="0" applyFill="1" applyBorder="1"/>
    <xf numFmtId="0" fontId="0" fillId="7" borderId="10" xfId="0" applyFill="1" applyBorder="1"/>
    <xf numFmtId="165" fontId="0" fillId="8" borderId="0" xfId="0" applyNumberFormat="1" applyFill="1"/>
    <xf numFmtId="14" fontId="0" fillId="7" borderId="9" xfId="0" applyNumberFormat="1" applyFill="1" applyBorder="1"/>
    <xf numFmtId="14" fontId="0" fillId="8" borderId="0" xfId="0" applyNumberFormat="1" applyFill="1" applyBorder="1"/>
    <xf numFmtId="10" fontId="5" fillId="8" borderId="0" xfId="0" applyNumberFormat="1" applyFont="1" applyFill="1" applyBorder="1" applyProtection="1"/>
    <xf numFmtId="165" fontId="0" fillId="8" borderId="0" xfId="0" applyNumberFormat="1" applyFill="1" applyBorder="1"/>
    <xf numFmtId="165" fontId="0" fillId="8" borderId="0" xfId="1" applyNumberFormat="1" applyFont="1" applyFill="1" applyBorder="1"/>
    <xf numFmtId="0" fontId="4" fillId="8" borderId="0" xfId="0" applyFont="1" applyFill="1" applyBorder="1"/>
    <xf numFmtId="0" fontId="0" fillId="8" borderId="0" xfId="0" applyFill="1" applyBorder="1"/>
    <xf numFmtId="14" fontId="4" fillId="8" borderId="0" xfId="0" applyNumberFormat="1" applyFont="1" applyFill="1" applyBorder="1"/>
    <xf numFmtId="10" fontId="5" fillId="8" borderId="13" xfId="0" applyNumberFormat="1" applyFont="1" applyFill="1" applyBorder="1" applyProtection="1"/>
    <xf numFmtId="165" fontId="4" fillId="8" borderId="0" xfId="1" applyNumberFormat="1" applyFont="1" applyFill="1" applyBorder="1"/>
    <xf numFmtId="10" fontId="4" fillId="8" borderId="0" xfId="0" applyNumberFormat="1" applyFont="1" applyFill="1" applyBorder="1"/>
    <xf numFmtId="0" fontId="2" fillId="10" borderId="6" xfId="0" applyFont="1" applyFill="1" applyBorder="1"/>
    <xf numFmtId="0" fontId="2" fillId="10" borderId="0" xfId="0" applyFont="1" applyFill="1" applyBorder="1"/>
    <xf numFmtId="0" fontId="2" fillId="10" borderId="7" xfId="0" applyFont="1" applyFill="1" applyBorder="1"/>
    <xf numFmtId="165" fontId="4" fillId="8" borderId="13" xfId="1" applyNumberFormat="1" applyFont="1" applyFill="1" applyBorder="1" applyProtection="1"/>
    <xf numFmtId="14" fontId="4" fillId="8" borderId="13" xfId="0" applyNumberFormat="1" applyFont="1" applyFill="1" applyBorder="1" applyProtection="1"/>
    <xf numFmtId="14" fontId="0" fillId="8" borderId="13" xfId="0" applyNumberFormat="1" applyFill="1" applyBorder="1" applyProtection="1"/>
    <xf numFmtId="0" fontId="4" fillId="8" borderId="13" xfId="0" applyFont="1" applyFill="1" applyBorder="1" applyProtection="1"/>
    <xf numFmtId="0" fontId="0" fillId="8" borderId="0" xfId="0" applyFill="1" applyProtection="1"/>
    <xf numFmtId="10" fontId="4" fillId="8" borderId="13" xfId="0" applyNumberFormat="1" applyFont="1" applyFill="1" applyBorder="1" applyProtection="1"/>
    <xf numFmtId="165" fontId="0" fillId="8" borderId="13" xfId="0" applyNumberFormat="1" applyFill="1" applyBorder="1" applyProtection="1"/>
    <xf numFmtId="165" fontId="0" fillId="8" borderId="13" xfId="1" applyNumberFormat="1" applyFont="1" applyFill="1" applyBorder="1" applyProtection="1"/>
    <xf numFmtId="0" fontId="0" fillId="8" borderId="13" xfId="0" applyFill="1" applyBorder="1" applyProtection="1"/>
    <xf numFmtId="165" fontId="4" fillId="8" borderId="0" xfId="1" applyNumberFormat="1" applyFont="1" applyFill="1" applyBorder="1" applyProtection="1"/>
    <xf numFmtId="14" fontId="4" fillId="8" borderId="0" xfId="0" applyNumberFormat="1" applyFont="1" applyFill="1" applyBorder="1" applyProtection="1"/>
    <xf numFmtId="14" fontId="0" fillId="8" borderId="0" xfId="0" applyNumberFormat="1" applyFill="1" applyBorder="1" applyProtection="1"/>
    <xf numFmtId="0" fontId="4" fillId="8" borderId="0" xfId="0" applyFont="1" applyFill="1" applyBorder="1" applyProtection="1"/>
    <xf numFmtId="10" fontId="4" fillId="8" borderId="0" xfId="0" applyNumberFormat="1" applyFont="1" applyFill="1" applyBorder="1" applyProtection="1"/>
    <xf numFmtId="165" fontId="0" fillId="8" borderId="0" xfId="0" applyNumberFormat="1" applyFill="1" applyBorder="1" applyProtection="1"/>
    <xf numFmtId="165" fontId="0" fillId="8" borderId="0" xfId="1" applyNumberFormat="1" applyFont="1" applyFill="1" applyBorder="1" applyProtection="1"/>
    <xf numFmtId="0" fontId="0" fillId="8" borderId="0" xfId="0" applyFill="1" applyBorder="1" applyProtection="1"/>
    <xf numFmtId="164" fontId="0" fillId="8" borderId="0" xfId="1" applyNumberFormat="1" applyFont="1" applyFill="1" applyBorder="1" applyProtection="1"/>
    <xf numFmtId="10" fontId="0" fillId="8" borderId="0" xfId="0" applyNumberFormat="1" applyFill="1" applyBorder="1" applyProtection="1"/>
    <xf numFmtId="164" fontId="0" fillId="8" borderId="13" xfId="1" applyNumberFormat="1" applyFont="1" applyFill="1" applyBorder="1" applyProtection="1"/>
    <xf numFmtId="0" fontId="2" fillId="9" borderId="0" xfId="0" applyFont="1" applyFill="1" applyAlignment="1">
      <alignment horizontal="left" vertical="center"/>
    </xf>
    <xf numFmtId="0" fontId="0" fillId="5" borderId="0" xfId="0" applyFill="1" applyProtection="1">
      <protection locked="0"/>
    </xf>
    <xf numFmtId="166" fontId="5" fillId="5" borderId="0" xfId="2" applyNumberFormat="1" applyFont="1" applyFill="1" applyProtection="1">
      <protection locked="0"/>
    </xf>
    <xf numFmtId="0" fontId="0" fillId="8" borderId="0" xfId="0" applyFill="1" applyAlignment="1"/>
    <xf numFmtId="0" fontId="0" fillId="8" borderId="0" xfId="0" applyFill="1" applyAlignment="1">
      <alignment horizontal="left"/>
    </xf>
    <xf numFmtId="0" fontId="0" fillId="8" borderId="0" xfId="0" applyFill="1" applyAlignment="1">
      <alignment horizontal="left" vertical="top"/>
    </xf>
    <xf numFmtId="0" fontId="0" fillId="8" borderId="0" xfId="0" applyFill="1" applyAlignment="1"/>
    <xf numFmtId="0" fontId="4" fillId="11" borderId="2" xfId="0" applyFont="1" applyFill="1" applyBorder="1" applyAlignment="1" applyProtection="1">
      <alignment horizontal="center" vertical="center"/>
      <protection locked="0"/>
    </xf>
    <xf numFmtId="0" fontId="0" fillId="8" borderId="0" xfId="0" applyFill="1" applyAlignment="1">
      <alignment wrapText="1"/>
    </xf>
    <xf numFmtId="0" fontId="0" fillId="8" borderId="0" xfId="0" applyFill="1" applyAlignment="1">
      <alignment vertical="center" wrapText="1"/>
    </xf>
    <xf numFmtId="0" fontId="0" fillId="8" borderId="0" xfId="0" applyFill="1" applyAlignment="1">
      <alignment horizontal="left" vertical="center" wrapText="1"/>
    </xf>
    <xf numFmtId="0" fontId="0" fillId="0" borderId="0" xfId="0" applyAlignment="1">
      <alignment horizontal="left" vertical="center" wrapText="1"/>
    </xf>
    <xf numFmtId="0" fontId="2" fillId="0" borderId="1" xfId="0" applyFont="1" applyBorder="1" applyAlignment="1">
      <alignment horizontal="left" vertical="top" wrapText="1"/>
    </xf>
    <xf numFmtId="0" fontId="2" fillId="9" borderId="0" xfId="0" applyFont="1" applyFill="1" applyAlignment="1">
      <alignment horizontal="left" vertical="center"/>
    </xf>
    <xf numFmtId="0" fontId="0" fillId="0" borderId="0" xfId="0" applyAlignment="1">
      <alignment horizontal="left"/>
    </xf>
    <xf numFmtId="0" fontId="2" fillId="7" borderId="0" xfId="0" applyFont="1" applyFill="1" applyBorder="1" applyAlignment="1">
      <alignment horizontal="center"/>
    </xf>
    <xf numFmtId="0" fontId="0" fillId="8" borderId="0" xfId="0" applyFill="1" applyAlignment="1"/>
    <xf numFmtId="0" fontId="2" fillId="7" borderId="0" xfId="0" applyFont="1" applyFill="1" applyAlignment="1">
      <alignment horizontal="center"/>
    </xf>
    <xf numFmtId="0" fontId="0" fillId="0" borderId="0" xfId="0" applyAlignment="1">
      <alignment vertical="center" wrapText="1"/>
    </xf>
    <xf numFmtId="0" fontId="0" fillId="0" borderId="0" xfId="0" applyAlignment="1">
      <alignment wrapText="1"/>
    </xf>
    <xf numFmtId="0" fontId="3" fillId="7" borderId="0" xfId="0" applyFont="1" applyFill="1" applyAlignment="1"/>
    <xf numFmtId="165" fontId="6" fillId="5" borderId="1" xfId="1" applyNumberFormat="1" applyFont="1" applyFill="1" applyBorder="1" applyAlignment="1" applyProtection="1">
      <protection locked="0"/>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EAEDF2"/>
      <color rgb="FFE3E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867615</xdr:colOff>
      <xdr:row>0</xdr:row>
      <xdr:rowOff>0</xdr:rowOff>
    </xdr:from>
    <xdr:to>
      <xdr:col>0</xdr:col>
      <xdr:colOff>1859370</xdr:colOff>
      <xdr:row>1</xdr:row>
      <xdr:rowOff>217375</xdr:rowOff>
    </xdr:to>
    <xdr:pic>
      <xdr:nvPicPr>
        <xdr:cNvPr id="2" name="Picture 1">
          <a:extLst>
            <a:ext uri="{FF2B5EF4-FFF2-40B4-BE49-F238E27FC236}">
              <a16:creationId xmlns:a16="http://schemas.microsoft.com/office/drawing/2014/main" id="{BCD28BAB-95BC-4512-9329-05AFAB943B45}"/>
            </a:ext>
          </a:extLst>
        </xdr:cNvPr>
        <xdr:cNvPicPr>
          <a:picLocks noChangeAspect="1"/>
        </xdr:cNvPicPr>
      </xdr:nvPicPr>
      <xdr:blipFill rotWithShape="1">
        <a:blip xmlns:r="http://schemas.openxmlformats.org/officeDocument/2006/relationships" r:embed="rId1"/>
        <a:srcRect t="8662" b="22045"/>
        <a:stretch/>
      </xdr:blipFill>
      <xdr:spPr>
        <a:xfrm>
          <a:off x="867615" y="0"/>
          <a:ext cx="991755" cy="441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1143000</xdr:colOff>
      <xdr:row>0</xdr:row>
      <xdr:rowOff>0</xdr:rowOff>
    </xdr:from>
    <xdr:to>
      <xdr:col>0</xdr:col>
      <xdr:colOff>2134755</xdr:colOff>
      <xdr:row>1</xdr:row>
      <xdr:rowOff>217375</xdr:rowOff>
    </xdr:to>
    <xdr:pic>
      <xdr:nvPicPr>
        <xdr:cNvPr id="3" name="Picture 2">
          <a:extLst>
            <a:ext uri="{FF2B5EF4-FFF2-40B4-BE49-F238E27FC236}">
              <a16:creationId xmlns:a16="http://schemas.microsoft.com/office/drawing/2014/main" id="{9678CEE5-4F80-4332-8DA3-C678761FE607}"/>
            </a:ext>
          </a:extLst>
        </xdr:cNvPr>
        <xdr:cNvPicPr>
          <a:picLocks noChangeAspect="1"/>
        </xdr:cNvPicPr>
      </xdr:nvPicPr>
      <xdr:blipFill rotWithShape="1">
        <a:blip xmlns:r="http://schemas.openxmlformats.org/officeDocument/2006/relationships" r:embed="rId1"/>
        <a:srcRect t="8662" b="22045"/>
        <a:stretch/>
      </xdr:blipFill>
      <xdr:spPr>
        <a:xfrm>
          <a:off x="1143000" y="0"/>
          <a:ext cx="991755" cy="4414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974912</xdr:colOff>
      <xdr:row>0</xdr:row>
      <xdr:rowOff>0</xdr:rowOff>
    </xdr:from>
    <xdr:to>
      <xdr:col>0</xdr:col>
      <xdr:colOff>1971429</xdr:colOff>
      <xdr:row>1</xdr:row>
      <xdr:rowOff>210931</xdr:rowOff>
    </xdr:to>
    <xdr:pic>
      <xdr:nvPicPr>
        <xdr:cNvPr id="2" name="Picture 1">
          <a:extLst>
            <a:ext uri="{FF2B5EF4-FFF2-40B4-BE49-F238E27FC236}">
              <a16:creationId xmlns:a16="http://schemas.microsoft.com/office/drawing/2014/main" id="{76FF77EF-3D15-41B5-92B4-8AA5E55D62EF}"/>
            </a:ext>
          </a:extLst>
        </xdr:cNvPr>
        <xdr:cNvPicPr>
          <a:picLocks noChangeAspect="1"/>
        </xdr:cNvPicPr>
      </xdr:nvPicPr>
      <xdr:blipFill rotWithShape="1">
        <a:blip xmlns:r="http://schemas.openxmlformats.org/officeDocument/2006/relationships" r:embed="rId1"/>
        <a:srcRect t="8662" b="22045"/>
        <a:stretch/>
      </xdr:blipFill>
      <xdr:spPr>
        <a:xfrm>
          <a:off x="974912" y="0"/>
          <a:ext cx="991755" cy="4462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6"/>
  <sheetViews>
    <sheetView zoomScale="85" zoomScaleNormal="85" workbookViewId="0">
      <selection activeCell="U21" sqref="U21"/>
    </sheetView>
  </sheetViews>
  <sheetFormatPr defaultColWidth="8.796875" defaultRowHeight="14.25" x14ac:dyDescent="0.45"/>
  <cols>
    <col min="1" max="1" width="26.33203125" style="46" customWidth="1"/>
    <col min="2" max="2" width="13.33203125" style="46" bestFit="1" customWidth="1"/>
    <col min="3" max="11" width="11.6640625" style="46" bestFit="1" customWidth="1"/>
    <col min="12" max="12" width="2.33203125" style="46" customWidth="1"/>
    <col min="13" max="14" width="9.6640625" style="46" bestFit="1" customWidth="1"/>
    <col min="15" max="17" width="10.6640625" style="46" bestFit="1" customWidth="1"/>
    <col min="18" max="18" width="2.6640625" style="46" customWidth="1"/>
    <col min="19" max="16384" width="8.796875" style="46"/>
  </cols>
  <sheetData>
    <row r="1" spans="1:25" ht="18" customHeight="1" x14ac:dyDescent="0.45">
      <c r="A1" s="12"/>
      <c r="B1" s="107" t="s">
        <v>12</v>
      </c>
      <c r="C1" s="107"/>
      <c r="D1" s="107" t="s">
        <v>13</v>
      </c>
      <c r="E1" s="107"/>
      <c r="F1" s="107" t="s">
        <v>14</v>
      </c>
      <c r="G1" s="107"/>
      <c r="H1" s="107" t="s">
        <v>15</v>
      </c>
      <c r="I1" s="107"/>
      <c r="J1" s="107" t="s">
        <v>16</v>
      </c>
      <c r="K1" s="107"/>
      <c r="M1" s="38"/>
      <c r="N1" s="38"/>
      <c r="O1" s="38"/>
      <c r="P1" s="38"/>
      <c r="Q1" s="38"/>
    </row>
    <row r="2" spans="1:25" ht="18" customHeight="1" thickBot="1" x14ac:dyDescent="0.5">
      <c r="A2" s="13"/>
      <c r="B2" s="37" t="s">
        <v>4</v>
      </c>
      <c r="C2" s="37" t="s">
        <v>5</v>
      </c>
      <c r="D2" s="37" t="s">
        <v>6</v>
      </c>
      <c r="E2" s="37" t="s">
        <v>7</v>
      </c>
      <c r="F2" s="37" t="s">
        <v>8</v>
      </c>
      <c r="G2" s="37" t="s">
        <v>9</v>
      </c>
      <c r="H2" s="37" t="s">
        <v>10</v>
      </c>
      <c r="I2" s="37" t="s">
        <v>11</v>
      </c>
      <c r="J2" s="37" t="s">
        <v>92</v>
      </c>
      <c r="K2" s="37" t="s">
        <v>93</v>
      </c>
      <c r="M2" s="37" t="s">
        <v>12</v>
      </c>
      <c r="N2" s="37" t="s">
        <v>13</v>
      </c>
      <c r="O2" s="37" t="s">
        <v>14</v>
      </c>
      <c r="P2" s="37" t="s">
        <v>15</v>
      </c>
      <c r="Q2" s="37" t="s">
        <v>16</v>
      </c>
      <c r="S2" s="105" t="s">
        <v>86</v>
      </c>
      <c r="T2" s="106"/>
      <c r="U2" s="106"/>
      <c r="V2" s="96"/>
      <c r="W2" s="96"/>
      <c r="X2" s="96"/>
      <c r="Y2" s="96"/>
    </row>
    <row r="3" spans="1:25" x14ac:dyDescent="0.45">
      <c r="A3" s="7" t="s">
        <v>17</v>
      </c>
      <c r="B3" s="8">
        <f>'SALES &amp; COGS'!B8</f>
        <v>75</v>
      </c>
      <c r="C3" s="8">
        <f>'SALES &amp; COGS'!C8</f>
        <v>750</v>
      </c>
      <c r="D3" s="8">
        <f>'SALES &amp; COGS'!D8</f>
        <v>2625</v>
      </c>
      <c r="E3" s="8">
        <f>'SALES &amp; COGS'!E8</f>
        <v>5250</v>
      </c>
      <c r="F3" s="8">
        <f>'SALES &amp; COGS'!F8</f>
        <v>9187.5</v>
      </c>
      <c r="G3" s="8">
        <f>'SALES &amp; COGS'!G8</f>
        <v>13781.25</v>
      </c>
      <c r="H3" s="8">
        <f>'SALES &amp; COGS'!H8</f>
        <v>20671.875</v>
      </c>
      <c r="I3" s="8">
        <f>'SALES &amp; COGS'!I8</f>
        <v>26873.4375</v>
      </c>
      <c r="J3" s="8">
        <f>'SALES &amp; COGS'!J8</f>
        <v>33591.796875</v>
      </c>
      <c r="K3" s="8">
        <f>'SALES &amp; COGS'!K8</f>
        <v>41989.74609375</v>
      </c>
      <c r="M3" s="8">
        <f>B3+C3</f>
        <v>825</v>
      </c>
      <c r="N3" s="8">
        <f>D3+E3</f>
        <v>7875</v>
      </c>
      <c r="O3" s="8">
        <f>F3+G3</f>
        <v>22968.75</v>
      </c>
      <c r="P3" s="8">
        <f>H3+I3</f>
        <v>47545.3125</v>
      </c>
      <c r="Q3" s="8">
        <f>J3+K3</f>
        <v>75581.54296875</v>
      </c>
      <c r="S3" s="100" t="s">
        <v>105</v>
      </c>
      <c r="T3" s="100"/>
      <c r="U3" s="100"/>
      <c r="V3" s="95"/>
      <c r="W3" s="95"/>
      <c r="X3" s="95"/>
      <c r="Y3" s="95"/>
    </row>
    <row r="4" spans="1:25" x14ac:dyDescent="0.45">
      <c r="A4" s="9" t="s">
        <v>18</v>
      </c>
      <c r="B4" s="8">
        <f>'SALES &amp; COGS'!B11</f>
        <v>7500</v>
      </c>
      <c r="C4" s="8">
        <f>'SALES &amp; COGS'!C11</f>
        <v>75000</v>
      </c>
      <c r="D4" s="8">
        <f>'SALES &amp; COGS'!D11</f>
        <v>262500</v>
      </c>
      <c r="E4" s="8">
        <f>'SALES &amp; COGS'!E11</f>
        <v>525000</v>
      </c>
      <c r="F4" s="8">
        <f>'SALES &amp; COGS'!F11</f>
        <v>918750</v>
      </c>
      <c r="G4" s="8">
        <f>'SALES &amp; COGS'!G11</f>
        <v>1378125</v>
      </c>
      <c r="H4" s="8">
        <f>'SALES &amp; COGS'!H11</f>
        <v>2067187.5</v>
      </c>
      <c r="I4" s="8">
        <f>'SALES &amp; COGS'!I11</f>
        <v>2687343.75</v>
      </c>
      <c r="J4" s="8">
        <f>'SALES &amp; COGS'!J11</f>
        <v>3359179.6875</v>
      </c>
      <c r="K4" s="8">
        <f>'SALES &amp; COGS'!K11</f>
        <v>4198974.609375</v>
      </c>
      <c r="M4" s="8">
        <f t="shared" ref="M4:M24" si="0">B4+C4</f>
        <v>82500</v>
      </c>
      <c r="N4" s="8">
        <f t="shared" ref="N4:N24" si="1">D4+E4</f>
        <v>787500</v>
      </c>
      <c r="O4" s="8">
        <f t="shared" ref="O4:O24" si="2">F4+G4</f>
        <v>2296875</v>
      </c>
      <c r="P4" s="8">
        <f t="shared" ref="P4:P24" si="3">H4+I4</f>
        <v>4754531.25</v>
      </c>
      <c r="Q4" s="8">
        <f t="shared" ref="Q4:Q24" si="4">J4+K4</f>
        <v>7558154.296875</v>
      </c>
      <c r="S4" s="100"/>
      <c r="T4" s="100"/>
      <c r="U4" s="100"/>
      <c r="V4" s="95"/>
      <c r="W4" s="95"/>
      <c r="X4" s="95"/>
      <c r="Y4" s="95"/>
    </row>
    <row r="5" spans="1:25" x14ac:dyDescent="0.45">
      <c r="A5" s="9" t="s">
        <v>0</v>
      </c>
      <c r="B5" s="10">
        <f>'SALES &amp; COGS'!B23</f>
        <v>14375</v>
      </c>
      <c r="C5" s="10">
        <f>'SALES &amp; COGS'!C23</f>
        <v>44750</v>
      </c>
      <c r="D5" s="10">
        <f>'SALES &amp; COGS'!D23</f>
        <v>129125</v>
      </c>
      <c r="E5" s="10">
        <f>'SALES &amp; COGS'!E23</f>
        <v>247250</v>
      </c>
      <c r="F5" s="10">
        <f>'SALES &amp; COGS'!F23</f>
        <v>424437.5</v>
      </c>
      <c r="G5" s="10">
        <f>'SALES &amp; COGS'!G23</f>
        <v>562250</v>
      </c>
      <c r="H5" s="10">
        <f>'SALES &amp; COGS'!H23</f>
        <v>837875</v>
      </c>
      <c r="I5" s="10">
        <f>'SALES &amp; COGS'!I23</f>
        <v>1085937.5</v>
      </c>
      <c r="J5" s="10">
        <f>'SALES &amp; COGS'!J23</f>
        <v>1354671.875</v>
      </c>
      <c r="K5" s="10">
        <f>'SALES &amp; COGS'!K23</f>
        <v>1690589.84375</v>
      </c>
      <c r="M5" s="10">
        <f t="shared" si="0"/>
        <v>59125</v>
      </c>
      <c r="N5" s="10">
        <f t="shared" si="1"/>
        <v>376375</v>
      </c>
      <c r="O5" s="10">
        <f t="shared" si="2"/>
        <v>986687.5</v>
      </c>
      <c r="P5" s="10">
        <f t="shared" si="3"/>
        <v>1923812.5</v>
      </c>
      <c r="Q5" s="10">
        <f t="shared" si="4"/>
        <v>3045261.71875</v>
      </c>
      <c r="S5" s="100"/>
      <c r="T5" s="100"/>
      <c r="U5" s="100"/>
    </row>
    <row r="6" spans="1:25" ht="14.25" customHeight="1" x14ac:dyDescent="0.45">
      <c r="A6" s="9"/>
      <c r="B6" s="11"/>
      <c r="C6" s="11"/>
      <c r="D6" s="11"/>
      <c r="E6" s="11"/>
      <c r="F6" s="11"/>
      <c r="G6" s="11"/>
      <c r="H6" s="11"/>
      <c r="I6" s="11"/>
      <c r="J6" s="11"/>
      <c r="K6" s="11"/>
      <c r="M6" s="11"/>
      <c r="N6" s="11"/>
      <c r="O6" s="11"/>
      <c r="P6" s="11"/>
      <c r="Q6" s="11"/>
      <c r="S6" s="100"/>
      <c r="T6" s="100"/>
      <c r="U6" s="100"/>
    </row>
    <row r="7" spans="1:25" x14ac:dyDescent="0.45">
      <c r="A7" s="5" t="s">
        <v>19</v>
      </c>
      <c r="B7" s="6">
        <f>B4-B5</f>
        <v>-6875</v>
      </c>
      <c r="C7" s="6">
        <f t="shared" ref="C7:K7" si="5">C4-C5</f>
        <v>30250</v>
      </c>
      <c r="D7" s="6">
        <f t="shared" si="5"/>
        <v>133375</v>
      </c>
      <c r="E7" s="6">
        <f t="shared" si="5"/>
        <v>277750</v>
      </c>
      <c r="F7" s="6">
        <f t="shared" si="5"/>
        <v>494312.5</v>
      </c>
      <c r="G7" s="6">
        <f t="shared" si="5"/>
        <v>815875</v>
      </c>
      <c r="H7" s="6">
        <f t="shared" si="5"/>
        <v>1229312.5</v>
      </c>
      <c r="I7" s="6">
        <f t="shared" si="5"/>
        <v>1601406.25</v>
      </c>
      <c r="J7" s="6">
        <f t="shared" si="5"/>
        <v>2004507.8125</v>
      </c>
      <c r="K7" s="6">
        <f t="shared" si="5"/>
        <v>2508384.765625</v>
      </c>
      <c r="M7" s="6">
        <f t="shared" si="0"/>
        <v>23375</v>
      </c>
      <c r="N7" s="6">
        <f t="shared" si="1"/>
        <v>411125</v>
      </c>
      <c r="O7" s="6">
        <f t="shared" si="2"/>
        <v>1310187.5</v>
      </c>
      <c r="P7" s="6">
        <f t="shared" si="3"/>
        <v>2830718.75</v>
      </c>
      <c r="Q7" s="6">
        <f t="shared" si="4"/>
        <v>4512892.578125</v>
      </c>
      <c r="S7" s="100"/>
      <c r="T7" s="100"/>
      <c r="U7" s="100"/>
    </row>
    <row r="8" spans="1:25" x14ac:dyDescent="0.45">
      <c r="A8" s="9"/>
      <c r="B8" s="11"/>
      <c r="C8" s="11"/>
      <c r="D8" s="11"/>
      <c r="E8" s="11"/>
      <c r="F8" s="11"/>
      <c r="G8" s="11"/>
      <c r="H8" s="11"/>
      <c r="I8" s="11"/>
      <c r="J8" s="11"/>
      <c r="K8" s="11"/>
      <c r="M8" s="11"/>
      <c r="N8" s="11"/>
      <c r="O8" s="11"/>
      <c r="P8" s="11"/>
      <c r="Q8" s="11"/>
      <c r="S8" s="98"/>
      <c r="T8" s="98"/>
      <c r="U8" s="98"/>
    </row>
    <row r="9" spans="1:25" x14ac:dyDescent="0.45">
      <c r="A9" s="9" t="s">
        <v>24</v>
      </c>
      <c r="B9" s="8">
        <f ca="1">EXPENSES!B16</f>
        <v>35000</v>
      </c>
      <c r="C9" s="8">
        <f ca="1">EXPENSES!C16</f>
        <v>95000</v>
      </c>
      <c r="D9" s="8">
        <f ca="1">EXPENSES!D16</f>
        <v>105000</v>
      </c>
      <c r="E9" s="8">
        <f ca="1">EXPENSES!E16</f>
        <v>110000</v>
      </c>
      <c r="F9" s="8">
        <f ca="1">EXPENSES!F16</f>
        <v>135000</v>
      </c>
      <c r="G9" s="8">
        <f ca="1">EXPENSES!G16</f>
        <v>155000</v>
      </c>
      <c r="H9" s="8">
        <f ca="1">EXPENSES!H16</f>
        <v>155000</v>
      </c>
      <c r="I9" s="8">
        <f ca="1">EXPENSES!I16</f>
        <v>175000</v>
      </c>
      <c r="J9" s="8">
        <f ca="1">EXPENSES!J16</f>
        <v>175000</v>
      </c>
      <c r="K9" s="8">
        <f ca="1">EXPENSES!K16</f>
        <v>175000</v>
      </c>
      <c r="M9" s="8">
        <f t="shared" ca="1" si="0"/>
        <v>130000</v>
      </c>
      <c r="N9" s="8">
        <f t="shared" ca="1" si="1"/>
        <v>215000</v>
      </c>
      <c r="O9" s="8">
        <f t="shared" ca="1" si="2"/>
        <v>290000</v>
      </c>
      <c r="P9" s="8">
        <f t="shared" ca="1" si="3"/>
        <v>330000</v>
      </c>
      <c r="Q9" s="8">
        <f t="shared" ca="1" si="4"/>
        <v>350000</v>
      </c>
      <c r="S9" s="101" t="s">
        <v>106</v>
      </c>
      <c r="T9" s="101"/>
      <c r="U9" s="101"/>
    </row>
    <row r="10" spans="1:25" x14ac:dyDescent="0.45">
      <c r="A10" s="9" t="s">
        <v>20</v>
      </c>
      <c r="B10" s="8">
        <f ca="1">EXPENSES!B28</f>
        <v>30000</v>
      </c>
      <c r="C10" s="8">
        <f ca="1">EXPENSES!C28</f>
        <v>160000</v>
      </c>
      <c r="D10" s="8">
        <f ca="1">EXPENSES!D28</f>
        <v>260000</v>
      </c>
      <c r="E10" s="8">
        <f ca="1">EXPENSES!E28</f>
        <v>161000</v>
      </c>
      <c r="F10" s="8">
        <f ca="1">EXPENSES!F28</f>
        <v>111000</v>
      </c>
      <c r="G10" s="8">
        <f ca="1">EXPENSES!G28</f>
        <v>111000</v>
      </c>
      <c r="H10" s="8">
        <f ca="1">EXPENSES!H28</f>
        <v>113000</v>
      </c>
      <c r="I10" s="8">
        <f ca="1">EXPENSES!I28</f>
        <v>113000</v>
      </c>
      <c r="J10" s="8">
        <f ca="1">EXPENSES!J28</f>
        <v>113000</v>
      </c>
      <c r="K10" s="8">
        <f ca="1">EXPENSES!K28</f>
        <v>113000</v>
      </c>
      <c r="M10" s="8">
        <f t="shared" ca="1" si="0"/>
        <v>190000</v>
      </c>
      <c r="N10" s="8">
        <f t="shared" ca="1" si="1"/>
        <v>421000</v>
      </c>
      <c r="O10" s="8">
        <f t="shared" ca="1" si="2"/>
        <v>222000</v>
      </c>
      <c r="P10" s="8">
        <f t="shared" ca="1" si="3"/>
        <v>226000</v>
      </c>
      <c r="Q10" s="8">
        <f t="shared" ca="1" si="4"/>
        <v>226000</v>
      </c>
      <c r="S10" s="101"/>
      <c r="T10" s="101"/>
      <c r="U10" s="101"/>
    </row>
    <row r="11" spans="1:25" x14ac:dyDescent="0.45">
      <c r="A11" s="9" t="s">
        <v>23</v>
      </c>
      <c r="B11" s="8">
        <f ca="1">EXPENSES!B38</f>
        <v>60000</v>
      </c>
      <c r="C11" s="8">
        <f ca="1">EXPENSES!C38</f>
        <v>75000</v>
      </c>
      <c r="D11" s="8">
        <f ca="1">EXPENSES!D38</f>
        <v>50000</v>
      </c>
      <c r="E11" s="8">
        <f ca="1">EXPENSES!E38</f>
        <v>16000</v>
      </c>
      <c r="F11" s="8">
        <f ca="1">EXPENSES!F38</f>
        <v>16000</v>
      </c>
      <c r="G11" s="8">
        <f ca="1">EXPENSES!G38</f>
        <v>16000</v>
      </c>
      <c r="H11" s="8">
        <f ca="1">EXPENSES!H38</f>
        <v>16000</v>
      </c>
      <c r="I11" s="8">
        <f ca="1">EXPENSES!I38</f>
        <v>15000</v>
      </c>
      <c r="J11" s="8">
        <f ca="1">EXPENSES!J38</f>
        <v>15000</v>
      </c>
      <c r="K11" s="8">
        <f ca="1">EXPENSES!K38</f>
        <v>15000</v>
      </c>
      <c r="M11" s="8">
        <f t="shared" ca="1" si="0"/>
        <v>135000</v>
      </c>
      <c r="N11" s="8">
        <f t="shared" ca="1" si="1"/>
        <v>66000</v>
      </c>
      <c r="O11" s="8">
        <f t="shared" ca="1" si="2"/>
        <v>32000</v>
      </c>
      <c r="P11" s="8">
        <f t="shared" ca="1" si="3"/>
        <v>31000</v>
      </c>
      <c r="Q11" s="8">
        <f t="shared" ca="1" si="4"/>
        <v>30000</v>
      </c>
      <c r="S11" s="101"/>
      <c r="T11" s="101"/>
      <c r="U11" s="101"/>
    </row>
    <row r="12" spans="1:25" x14ac:dyDescent="0.45">
      <c r="A12" s="9" t="s">
        <v>22</v>
      </c>
      <c r="B12" s="8">
        <f ca="1">EXPENSES!B49</f>
        <v>6750</v>
      </c>
      <c r="C12" s="8">
        <f ca="1">EXPENSES!C49</f>
        <v>7125</v>
      </c>
      <c r="D12" s="8">
        <f ca="1">EXPENSES!D49</f>
        <v>10093.75</v>
      </c>
      <c r="E12" s="8">
        <f ca="1">EXPENSES!E49</f>
        <v>10679.6875</v>
      </c>
      <c r="F12" s="8">
        <f ca="1">EXPENSES!F49</f>
        <v>21412.109375</v>
      </c>
      <c r="G12" s="8">
        <f ca="1">EXPENSES!G49</f>
        <v>22327.63671875</v>
      </c>
      <c r="H12" s="8">
        <f ca="1">EXPENSES!H49</f>
        <v>28472.0458984375</v>
      </c>
      <c r="I12" s="8">
        <f ca="1">EXPENSES!I49</f>
        <v>29902.557373046875</v>
      </c>
      <c r="J12" s="8">
        <f ca="1">EXPENSES!J49</f>
        <v>31690.696716308594</v>
      </c>
      <c r="K12" s="8">
        <f ca="1">EXPENSES!K49</f>
        <v>33925.870895385742</v>
      </c>
      <c r="M12" s="8">
        <f t="shared" ca="1" si="0"/>
        <v>13875</v>
      </c>
      <c r="N12" s="8">
        <f t="shared" ca="1" si="1"/>
        <v>20773.4375</v>
      </c>
      <c r="O12" s="8">
        <f t="shared" ca="1" si="2"/>
        <v>43739.74609375</v>
      </c>
      <c r="P12" s="8">
        <f t="shared" ca="1" si="3"/>
        <v>58374.603271484375</v>
      </c>
      <c r="Q12" s="8">
        <f t="shared" ca="1" si="4"/>
        <v>65616.567611694336</v>
      </c>
      <c r="S12" s="101"/>
      <c r="T12" s="101"/>
      <c r="U12" s="101"/>
    </row>
    <row r="13" spans="1:25" x14ac:dyDescent="0.45">
      <c r="A13" s="9"/>
      <c r="B13" s="11"/>
      <c r="C13" s="11"/>
      <c r="D13" s="11"/>
      <c r="E13" s="11"/>
      <c r="F13" s="11"/>
      <c r="G13" s="11"/>
      <c r="H13" s="11"/>
      <c r="I13" s="11"/>
      <c r="J13" s="11"/>
      <c r="K13" s="11"/>
      <c r="M13" s="11"/>
      <c r="N13" s="11"/>
      <c r="O13" s="11"/>
      <c r="P13" s="11"/>
      <c r="Q13" s="11"/>
      <c r="S13" s="101"/>
      <c r="T13" s="101"/>
      <c r="U13" s="101"/>
    </row>
    <row r="14" spans="1:25" x14ac:dyDescent="0.45">
      <c r="A14" s="5" t="s">
        <v>25</v>
      </c>
      <c r="B14" s="6">
        <f ca="1">B7-SUM(B9:B12)</f>
        <v>-138625</v>
      </c>
      <c r="C14" s="6">
        <f t="shared" ref="C14:K14" ca="1" si="6">C7-SUM(C9:C12)</f>
        <v>-306875</v>
      </c>
      <c r="D14" s="6">
        <f t="shared" ca="1" si="6"/>
        <v>-291718.75</v>
      </c>
      <c r="E14" s="6">
        <f t="shared" ca="1" si="6"/>
        <v>-19929.6875</v>
      </c>
      <c r="F14" s="6">
        <f t="shared" ca="1" si="6"/>
        <v>210900.390625</v>
      </c>
      <c r="G14" s="6">
        <f t="shared" ca="1" si="6"/>
        <v>511547.36328125</v>
      </c>
      <c r="H14" s="6">
        <f t="shared" ca="1" si="6"/>
        <v>916840.4541015625</v>
      </c>
      <c r="I14" s="6">
        <f t="shared" ca="1" si="6"/>
        <v>1268503.6926269531</v>
      </c>
      <c r="J14" s="6">
        <f t="shared" ca="1" si="6"/>
        <v>1669817.1157836914</v>
      </c>
      <c r="K14" s="6">
        <f t="shared" ca="1" si="6"/>
        <v>2171458.8947296143</v>
      </c>
      <c r="M14" s="6">
        <f t="shared" ca="1" si="0"/>
        <v>-445500</v>
      </c>
      <c r="N14" s="6">
        <f t="shared" ca="1" si="1"/>
        <v>-311648.4375</v>
      </c>
      <c r="O14" s="6">
        <f t="shared" ca="1" si="2"/>
        <v>722447.75390625</v>
      </c>
      <c r="P14" s="6">
        <f t="shared" ca="1" si="3"/>
        <v>2185344.1467285156</v>
      </c>
      <c r="Q14" s="6">
        <f t="shared" ca="1" si="4"/>
        <v>3841276.0105133057</v>
      </c>
      <c r="S14" s="101"/>
      <c r="T14" s="101"/>
      <c r="U14" s="101"/>
    </row>
    <row r="15" spans="1:25" x14ac:dyDescent="0.45">
      <c r="A15" s="9"/>
      <c r="B15" s="11"/>
      <c r="C15" s="11"/>
      <c r="D15" s="11"/>
      <c r="E15" s="11"/>
      <c r="F15" s="11"/>
      <c r="G15" s="11"/>
      <c r="H15" s="11"/>
      <c r="I15" s="11"/>
      <c r="J15" s="11"/>
      <c r="K15" s="11"/>
      <c r="M15" s="11"/>
      <c r="N15" s="11"/>
      <c r="O15" s="11"/>
      <c r="P15" s="11"/>
      <c r="Q15" s="11"/>
      <c r="S15" s="102" t="s">
        <v>107</v>
      </c>
      <c r="T15" s="103"/>
      <c r="U15" s="103"/>
    </row>
    <row r="16" spans="1:25" ht="14.25" customHeight="1" x14ac:dyDescent="0.45">
      <c r="A16" s="9" t="s">
        <v>46</v>
      </c>
      <c r="B16" s="22">
        <f>SUM(CAPEX!I4:I29)</f>
        <v>0</v>
      </c>
      <c r="C16" s="22">
        <f>SUM(CAPEX!J4:J29)</f>
        <v>0</v>
      </c>
      <c r="D16" s="22">
        <f>SUM(CAPEX!K4:K29)</f>
        <v>0</v>
      </c>
      <c r="E16" s="22">
        <f>SUM(CAPEX!L4:L29)</f>
        <v>0</v>
      </c>
      <c r="F16" s="22">
        <f>SUM(CAPEX!M4:M29)</f>
        <v>0</v>
      </c>
      <c r="G16" s="8">
        <f>SUM(CAPEX!N4:N29)</f>
        <v>0</v>
      </c>
      <c r="H16" s="8">
        <f>SUM(CAPEX!O4:O29)</f>
        <v>0</v>
      </c>
      <c r="I16" s="8">
        <f>SUM(CAPEX!P4:P29)</f>
        <v>10166.666666666666</v>
      </c>
      <c r="J16" s="8">
        <f>SUM(CAPEX!Q4:Q29)</f>
        <v>15083.333333333334</v>
      </c>
      <c r="K16" s="8">
        <f>SUM(CAPEX!R4:R29)</f>
        <v>23833.333333333336</v>
      </c>
      <c r="M16" s="8">
        <f t="shared" si="0"/>
        <v>0</v>
      </c>
      <c r="N16" s="8">
        <f t="shared" si="1"/>
        <v>0</v>
      </c>
      <c r="O16" s="8">
        <f t="shared" si="2"/>
        <v>0</v>
      </c>
      <c r="P16" s="8">
        <f t="shared" si="3"/>
        <v>10166.666666666666</v>
      </c>
      <c r="Q16" s="8">
        <f t="shared" si="4"/>
        <v>38916.666666666672</v>
      </c>
      <c r="S16" s="103"/>
      <c r="T16" s="103"/>
      <c r="U16" s="103"/>
    </row>
    <row r="17" spans="1:21" ht="14.25" customHeight="1" x14ac:dyDescent="0.45">
      <c r="A17" s="9"/>
      <c r="B17" s="11"/>
      <c r="C17" s="11"/>
      <c r="D17" s="11"/>
      <c r="E17" s="11"/>
      <c r="F17" s="11"/>
      <c r="G17" s="11"/>
      <c r="H17" s="11"/>
      <c r="I17" s="11"/>
      <c r="J17" s="11"/>
      <c r="K17" s="11"/>
      <c r="M17" s="11"/>
      <c r="N17" s="11"/>
      <c r="O17" s="11"/>
      <c r="P17" s="11"/>
      <c r="Q17" s="11"/>
      <c r="S17" s="103"/>
      <c r="T17" s="103"/>
      <c r="U17" s="103"/>
    </row>
    <row r="18" spans="1:21" x14ac:dyDescent="0.45">
      <c r="A18" s="14" t="s">
        <v>76</v>
      </c>
      <c r="B18" s="15">
        <f ca="1">B14-B16</f>
        <v>-138625</v>
      </c>
      <c r="C18" s="15">
        <f t="shared" ref="C18:K18" ca="1" si="7">C14-C16</f>
        <v>-306875</v>
      </c>
      <c r="D18" s="15">
        <f t="shared" ca="1" si="7"/>
        <v>-291718.75</v>
      </c>
      <c r="E18" s="15">
        <f t="shared" ca="1" si="7"/>
        <v>-19929.6875</v>
      </c>
      <c r="F18" s="15">
        <f t="shared" ca="1" si="7"/>
        <v>210900.390625</v>
      </c>
      <c r="G18" s="15">
        <f t="shared" ca="1" si="7"/>
        <v>511547.36328125</v>
      </c>
      <c r="H18" s="15">
        <f t="shared" ca="1" si="7"/>
        <v>916840.4541015625</v>
      </c>
      <c r="I18" s="15">
        <f t="shared" ca="1" si="7"/>
        <v>1258337.0259602864</v>
      </c>
      <c r="J18" s="15">
        <f t="shared" ca="1" si="7"/>
        <v>1654733.7824503582</v>
      </c>
      <c r="K18" s="15">
        <f t="shared" ca="1" si="7"/>
        <v>2147625.5613962808</v>
      </c>
      <c r="M18" s="15">
        <f t="shared" ca="1" si="0"/>
        <v>-445500</v>
      </c>
      <c r="N18" s="15">
        <f t="shared" ca="1" si="1"/>
        <v>-311648.4375</v>
      </c>
      <c r="O18" s="15">
        <f t="shared" ca="1" si="2"/>
        <v>722447.75390625</v>
      </c>
      <c r="P18" s="15">
        <f t="shared" ca="1" si="3"/>
        <v>2175177.4800618486</v>
      </c>
      <c r="Q18" s="15">
        <f t="shared" ca="1" si="4"/>
        <v>3802359.3438466387</v>
      </c>
      <c r="S18" s="103"/>
      <c r="T18" s="103"/>
      <c r="U18" s="103"/>
    </row>
    <row r="19" spans="1:21" x14ac:dyDescent="0.45">
      <c r="A19" s="17"/>
      <c r="B19" s="18"/>
      <c r="C19" s="18"/>
      <c r="D19" s="18"/>
      <c r="E19" s="18"/>
      <c r="F19" s="18"/>
      <c r="G19" s="18"/>
      <c r="H19" s="18"/>
      <c r="I19" s="18"/>
      <c r="J19" s="18"/>
      <c r="K19" s="18"/>
      <c r="M19" s="18"/>
      <c r="N19" s="18"/>
      <c r="O19" s="18"/>
      <c r="P19" s="18"/>
      <c r="Q19" s="18"/>
      <c r="S19" s="103"/>
      <c r="T19" s="103"/>
      <c r="U19" s="103"/>
    </row>
    <row r="20" spans="1:21" x14ac:dyDescent="0.45">
      <c r="A20" s="19" t="s">
        <v>78</v>
      </c>
      <c r="B20" s="21">
        <f>-SUMIF(CAPEX!$E$4:$E$30,MAIN!B$2,CAPEX!$B$4:$B$30)</f>
        <v>0</v>
      </c>
      <c r="C20" s="21">
        <f>-SUMIF(CAPEX!$E$4:$E$30,MAIN!C$2,CAPEX!$B$4:$B$30)</f>
        <v>0</v>
      </c>
      <c r="D20" s="21">
        <f>-SUMIF(CAPEX!$E$4:$E$30,MAIN!D$2,CAPEX!$B$4:$B$30)</f>
        <v>0</v>
      </c>
      <c r="E20" s="21">
        <f>-SUMIF(CAPEX!$E$4:$E$30,MAIN!E$2,CAPEX!$B$4:$B$30)</f>
        <v>0</v>
      </c>
      <c r="F20" s="21">
        <f>-SUMIF(CAPEX!$E$4:$E$30,MAIN!F$2,CAPEX!$B$4:$B$30)</f>
        <v>0</v>
      </c>
      <c r="G20" s="21">
        <f>-SUMIF(CAPEX!$E$4:$E$30,MAIN!G$2,CAPEX!$B$4:$B$30)</f>
        <v>-150000</v>
      </c>
      <c r="H20" s="21">
        <f>-SUMIF(CAPEX!$E$4:$E$30,MAIN!H$2,CAPEX!$B$4:$B$30)</f>
        <v>0</v>
      </c>
      <c r="I20" s="21">
        <f>-SUMIF(CAPEX!$E$4:$E$30,MAIN!I$2,CAPEX!$B$4:$B$30)</f>
        <v>-200000</v>
      </c>
      <c r="J20" s="21">
        <f>-SUMIF(CAPEX!$E$4:$E$30,MAIN!J$2,CAPEX!$B$4:$B$30)</f>
        <v>0</v>
      </c>
      <c r="K20" s="21">
        <f>-SUMIF(CAPEX!$E$4:$E$30,MAIN!K$2,CAPEX!$B$4:$B$30)</f>
        <v>0</v>
      </c>
      <c r="M20" s="21">
        <f t="shared" si="0"/>
        <v>0</v>
      </c>
      <c r="N20" s="21">
        <f t="shared" si="1"/>
        <v>0</v>
      </c>
      <c r="O20" s="21">
        <f t="shared" si="2"/>
        <v>-150000</v>
      </c>
      <c r="P20" s="21">
        <f t="shared" si="3"/>
        <v>-200000</v>
      </c>
      <c r="Q20" s="21">
        <f t="shared" si="4"/>
        <v>0</v>
      </c>
    </row>
    <row r="21" spans="1:21" x14ac:dyDescent="0.45">
      <c r="A21" s="19" t="s">
        <v>57</v>
      </c>
      <c r="B21" s="20">
        <f>SUMIF(FINANCING!$D$7:$D$32,MAIN!B$2,FINANCING!$B$7:$B$32)</f>
        <v>100000</v>
      </c>
      <c r="C21" s="20">
        <f>SUMIF(FINANCING!$D$7:$D$32,MAIN!C$2,FINANCING!$B$7:$B$32)</f>
        <v>0</v>
      </c>
      <c r="D21" s="20">
        <f>SUMIF(FINANCING!$D$7:$D$32,MAIN!D$2,FINANCING!$B$7:$B$32)</f>
        <v>0</v>
      </c>
      <c r="E21" s="20">
        <f>SUMIF(FINANCING!$D$7:$D$32,MAIN!E$2,FINANCING!$B$7:$B$32)</f>
        <v>0</v>
      </c>
      <c r="F21" s="20">
        <f>SUMIF(FINANCING!$D$7:$D$32,MAIN!F$2,FINANCING!$B$7:$B$32)</f>
        <v>200000</v>
      </c>
      <c r="G21" s="20">
        <f>SUMIF(FINANCING!$D$7:$D$32,MAIN!G$2,FINANCING!$B$7:$B$32)</f>
        <v>0</v>
      </c>
      <c r="H21" s="20">
        <f>SUMIF(FINANCING!$D$7:$D$32,MAIN!H$2,FINANCING!$B$7:$B$32)</f>
        <v>0</v>
      </c>
      <c r="I21" s="20">
        <f>SUMIF(FINANCING!$D$7:$D$32,MAIN!I$2,FINANCING!$B$7:$B$32)</f>
        <v>0</v>
      </c>
      <c r="J21" s="20">
        <f>SUMIF(FINANCING!$D$7:$D$32,MAIN!J$2,FINANCING!$B$7:$B$32)</f>
        <v>0</v>
      </c>
      <c r="K21" s="20">
        <f>SUMIF(FINANCING!$D$7:$D$32,MAIN!K$2,FINANCING!$B$7:$B$32)</f>
        <v>0</v>
      </c>
      <c r="M21" s="20">
        <f t="shared" si="0"/>
        <v>100000</v>
      </c>
      <c r="N21" s="20">
        <f t="shared" si="1"/>
        <v>0</v>
      </c>
      <c r="O21" s="20">
        <f t="shared" si="2"/>
        <v>200000</v>
      </c>
      <c r="P21" s="20">
        <f t="shared" si="3"/>
        <v>0</v>
      </c>
      <c r="Q21" s="20">
        <f t="shared" si="4"/>
        <v>0</v>
      </c>
      <c r="S21" s="104" t="s">
        <v>110</v>
      </c>
      <c r="T21" s="104"/>
      <c r="U21" s="99" t="s">
        <v>111</v>
      </c>
    </row>
    <row r="22" spans="1:21" x14ac:dyDescent="0.45">
      <c r="A22" s="19" t="s">
        <v>58</v>
      </c>
      <c r="B22" s="20">
        <f>SUMIF(FINANCING!$I$7:$I$32,MAIN!B$2,FINANCING!$G$7:$G$32)</f>
        <v>500000</v>
      </c>
      <c r="C22" s="20">
        <f>SUMIF(FINANCING!$I$7:$I$32,MAIN!C$2,FINANCING!$G$7:$G$32)</f>
        <v>0</v>
      </c>
      <c r="D22" s="20">
        <f>SUMIF(FINANCING!$I$7:$I$32,MAIN!D$2,FINANCING!$G$7:$G$32)</f>
        <v>0</v>
      </c>
      <c r="E22" s="20">
        <f>SUMIF(FINANCING!$I$7:$I$32,MAIN!E$2,FINANCING!$G$7:$G$32)</f>
        <v>0</v>
      </c>
      <c r="F22" s="20">
        <f>SUMIF(FINANCING!$I$7:$I$32,MAIN!F$2,FINANCING!$G$7:$G$32)</f>
        <v>2500000</v>
      </c>
      <c r="G22" s="20">
        <f>SUMIF(FINANCING!$I$7:$I$32,MAIN!G$2,FINANCING!$G$7:$G$32)</f>
        <v>0</v>
      </c>
      <c r="H22" s="20">
        <f>SUMIF(FINANCING!$I$7:$I$32,MAIN!H$2,FINANCING!$G$7:$G$32)</f>
        <v>0</v>
      </c>
      <c r="I22" s="20">
        <f>SUMIF(FINANCING!$I$7:$I$32,MAIN!I$2,FINANCING!$G$7:$G$32)</f>
        <v>0</v>
      </c>
      <c r="J22" s="20">
        <f>SUMIF(FINANCING!$I$7:$I$32,MAIN!J$2,FINANCING!$G$7:$G$32)</f>
        <v>0</v>
      </c>
      <c r="K22" s="20">
        <f>SUMIF(FINANCING!$I$7:$I$32,MAIN!K$2,FINANCING!$G$7:$G$32)</f>
        <v>0</v>
      </c>
      <c r="M22" s="20">
        <f t="shared" si="0"/>
        <v>500000</v>
      </c>
      <c r="N22" s="20">
        <f t="shared" si="1"/>
        <v>0</v>
      </c>
      <c r="O22" s="20">
        <f t="shared" si="2"/>
        <v>2500000</v>
      </c>
      <c r="P22" s="20">
        <f t="shared" si="3"/>
        <v>0</v>
      </c>
      <c r="Q22" s="20">
        <f t="shared" si="4"/>
        <v>0</v>
      </c>
      <c r="S22" s="97"/>
      <c r="T22" s="97"/>
      <c r="U22" s="97"/>
    </row>
    <row r="23" spans="1:21" x14ac:dyDescent="0.45">
      <c r="A23" s="19" t="s">
        <v>75</v>
      </c>
      <c r="B23" s="20">
        <f>SUMIF(FINANCING!$N$7:$N$32,MAIN!B$2,FINANCING!$L$7:$L$32)</f>
        <v>170000</v>
      </c>
      <c r="C23" s="20">
        <f>SUMIF(FINANCING!$N$7:$N$32,MAIN!C$2,FINANCING!$L$7:$L$32)</f>
        <v>0</v>
      </c>
      <c r="D23" s="20">
        <f>SUMIF(FINANCING!$N$7:$N$32,MAIN!D$2,FINANCING!$L$7:$L$32)</f>
        <v>0</v>
      </c>
      <c r="E23" s="20">
        <f>SUMIF(FINANCING!$N$7:$N$32,MAIN!E$2,FINANCING!$L$7:$L$32)</f>
        <v>0</v>
      </c>
      <c r="F23" s="20">
        <f>SUMIF(FINANCING!$N$7:$N$32,MAIN!F$2,FINANCING!$L$7:$L$32)</f>
        <v>0</v>
      </c>
      <c r="G23" s="20">
        <f>SUMIF(FINANCING!$N$7:$N$32,MAIN!G$2,FINANCING!$L$7:$L$32)</f>
        <v>0</v>
      </c>
      <c r="H23" s="20">
        <f>SUMIF(FINANCING!$N$7:$N$32,MAIN!H$2,FINANCING!$L$7:$L$32)</f>
        <v>0</v>
      </c>
      <c r="I23" s="20">
        <f>SUMIF(FINANCING!$N$7:$N$32,MAIN!I$2,FINANCING!$L$7:$L$32)</f>
        <v>0</v>
      </c>
      <c r="J23" s="20">
        <f>SUMIF(FINANCING!$N$7:$N$32,MAIN!J$2,FINANCING!$L$7:$L$32)</f>
        <v>0</v>
      </c>
      <c r="K23" s="20">
        <f>SUMIF(FINANCING!$N$7:$N$32,MAIN!K$2,FINANCING!$L$7:$L$32)</f>
        <v>0</v>
      </c>
      <c r="M23" s="20">
        <f t="shared" si="0"/>
        <v>170000</v>
      </c>
      <c r="N23" s="20">
        <f t="shared" si="1"/>
        <v>0</v>
      </c>
      <c r="O23" s="20">
        <f t="shared" si="2"/>
        <v>0</v>
      </c>
      <c r="P23" s="20">
        <f t="shared" si="3"/>
        <v>0</v>
      </c>
      <c r="Q23" s="20">
        <f t="shared" si="4"/>
        <v>0</v>
      </c>
      <c r="S23" s="97"/>
      <c r="T23" s="97"/>
      <c r="U23" s="97"/>
    </row>
    <row r="24" spans="1:21" x14ac:dyDescent="0.45">
      <c r="A24" s="19" t="s">
        <v>61</v>
      </c>
      <c r="B24" s="21">
        <f>-SUM(FINANCING!R$7:R$33)</f>
        <v>0</v>
      </c>
      <c r="C24" s="21">
        <f>-SUM(FINANCING!S$7:S$33)</f>
        <v>0</v>
      </c>
      <c r="D24" s="21">
        <f>-SUM(FINANCING!T$7:T$33)</f>
        <v>-1781.25</v>
      </c>
      <c r="E24" s="21">
        <f>-SUM(FINANCING!U$7:U$33)</f>
        <v>-5750</v>
      </c>
      <c r="F24" s="21">
        <f>-SUM(FINANCING!V$7:V$33)</f>
        <v>-5656.25</v>
      </c>
      <c r="G24" s="21">
        <f>-SUM(FINANCING!W$7:W$33)</f>
        <v>-5750</v>
      </c>
      <c r="H24" s="21">
        <f>-SUM(FINANCING!X$7:X$33)</f>
        <v>-5656.25</v>
      </c>
      <c r="I24" s="21">
        <f>-SUM(FINANCING!Y$7:Y$33)</f>
        <v>-2062.5</v>
      </c>
      <c r="J24" s="21">
        <f>-SUM(FINANCING!Z$7:Z$33)</f>
        <v>0</v>
      </c>
      <c r="K24" s="21">
        <f>-SUM(FINANCING!AA$7:AA$33)</f>
        <v>0</v>
      </c>
      <c r="M24" s="21">
        <f t="shared" si="0"/>
        <v>0</v>
      </c>
      <c r="N24" s="21">
        <f t="shared" si="1"/>
        <v>-7531.25</v>
      </c>
      <c r="O24" s="21">
        <f t="shared" si="2"/>
        <v>-11406.25</v>
      </c>
      <c r="P24" s="21">
        <f t="shared" si="3"/>
        <v>-7718.75</v>
      </c>
      <c r="Q24" s="21">
        <f t="shared" si="4"/>
        <v>0</v>
      </c>
    </row>
    <row r="25" spans="1:21" x14ac:dyDescent="0.45">
      <c r="A25" s="19"/>
      <c r="B25" s="18"/>
      <c r="C25" s="18"/>
      <c r="D25" s="18"/>
      <c r="E25" s="18"/>
      <c r="F25" s="18"/>
      <c r="G25" s="18"/>
      <c r="H25" s="18"/>
      <c r="I25" s="18"/>
      <c r="J25" s="18"/>
      <c r="K25" s="18"/>
      <c r="M25" s="18"/>
      <c r="N25" s="18"/>
      <c r="O25" s="18"/>
      <c r="P25" s="18"/>
      <c r="Q25" s="18"/>
    </row>
    <row r="26" spans="1:21" x14ac:dyDescent="0.45">
      <c r="A26" s="16" t="s">
        <v>72</v>
      </c>
      <c r="B26" s="23">
        <f ca="1">FINANCING!$B$3+MAIN!B14 +SUM(B20:B24)</f>
        <v>681375</v>
      </c>
      <c r="C26" s="23">
        <f ca="1">B26+SUM(C20:C24)+C14</f>
        <v>374500</v>
      </c>
      <c r="D26" s="23">
        <f t="shared" ref="D26:K26" ca="1" si="8">C26+SUM(D20:D24)+D14</f>
        <v>81000</v>
      </c>
      <c r="E26" s="23">
        <f t="shared" ca="1" si="8"/>
        <v>55320.3125</v>
      </c>
      <c r="F26" s="23">
        <f t="shared" ca="1" si="8"/>
        <v>2960564.453125</v>
      </c>
      <c r="G26" s="23">
        <f t="shared" ca="1" si="8"/>
        <v>3316361.81640625</v>
      </c>
      <c r="H26" s="23">
        <f t="shared" ca="1" si="8"/>
        <v>4227546.0205078125</v>
      </c>
      <c r="I26" s="23">
        <f t="shared" ca="1" si="8"/>
        <v>5293987.2131347656</v>
      </c>
      <c r="J26" s="23">
        <f t="shared" ca="1" si="8"/>
        <v>6963804.328918457</v>
      </c>
      <c r="K26" s="23">
        <f t="shared" ca="1" si="8"/>
        <v>9135263.2236480713</v>
      </c>
      <c r="M26" s="23">
        <f ca="1">FINANCING!$B$3+MAIN!M14 +SUM(M20:M24)</f>
        <v>374500</v>
      </c>
      <c r="N26" s="23">
        <f ca="1">M26+SUM(N20:N24)+N14</f>
        <v>55320.3125</v>
      </c>
      <c r="O26" s="23">
        <f t="shared" ref="O26:Q26" ca="1" si="9">N26+SUM(O20:O24)+O14</f>
        <v>3316361.81640625</v>
      </c>
      <c r="P26" s="23">
        <f t="shared" ca="1" si="9"/>
        <v>5293987.2131347656</v>
      </c>
      <c r="Q26" s="23">
        <f t="shared" ca="1" si="9"/>
        <v>9135263.2236480713</v>
      </c>
    </row>
  </sheetData>
  <sheetProtection algorithmName="SHA-512" hashValue="1WgYIBVkjQIk18ghyAKkHcuE/4pQEOMh6niJVESPNjfnVLjWCO4tffzYSd1UPNJ1Vidr4rQQct+qVc/t3Wc7Lg==" saltValue="2kOJiXBduKQblAcRM54vvQ==" spinCount="100000" sheet="1" objects="1" scenarios="1"/>
  <mergeCells count="10">
    <mergeCell ref="B1:C1"/>
    <mergeCell ref="D1:E1"/>
    <mergeCell ref="F1:G1"/>
    <mergeCell ref="H1:I1"/>
    <mergeCell ref="J1:K1"/>
    <mergeCell ref="S3:U7"/>
    <mergeCell ref="S9:U14"/>
    <mergeCell ref="S15:U19"/>
    <mergeCell ref="S21:T21"/>
    <mergeCell ref="S2:U2"/>
  </mergeCells>
  <pageMargins left="0.7" right="0.7" top="0.75" bottom="0.75" header="0.3" footer="0.3"/>
  <pageSetup paperSize="9" scale="48"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3"/>
  <sheetViews>
    <sheetView zoomScale="85" zoomScaleNormal="85" workbookViewId="0">
      <selection activeCell="A4" sqref="A4"/>
    </sheetView>
  </sheetViews>
  <sheetFormatPr defaultColWidth="8.796875" defaultRowHeight="14.25" x14ac:dyDescent="0.45"/>
  <cols>
    <col min="1" max="1" width="30.33203125" style="46" bestFit="1" customWidth="1"/>
    <col min="2" max="2" width="9.6640625" style="46" bestFit="1" customWidth="1"/>
    <col min="3" max="5" width="10.6640625" style="46" bestFit="1" customWidth="1"/>
    <col min="6" max="11" width="11.6640625" style="46" bestFit="1" customWidth="1"/>
    <col min="12" max="12" width="8.796875" style="46"/>
    <col min="13" max="13" width="10.6640625" style="46" customWidth="1"/>
    <col min="14" max="16384" width="8.796875" style="46"/>
  </cols>
  <sheetData>
    <row r="1" spans="1:19" ht="18" customHeight="1" x14ac:dyDescent="0.45">
      <c r="B1" s="109" t="s">
        <v>12</v>
      </c>
      <c r="C1" s="109"/>
      <c r="D1" s="109" t="s">
        <v>13</v>
      </c>
      <c r="E1" s="109"/>
      <c r="F1" s="109" t="s">
        <v>14</v>
      </c>
      <c r="G1" s="109"/>
      <c r="H1" s="109" t="s">
        <v>15</v>
      </c>
      <c r="I1" s="109"/>
      <c r="J1" s="109" t="s">
        <v>16</v>
      </c>
      <c r="K1" s="109"/>
    </row>
    <row r="2" spans="1:19" ht="18" customHeight="1" thickBot="1" x14ac:dyDescent="0.5">
      <c r="B2" s="37" t="s">
        <v>4</v>
      </c>
      <c r="C2" s="37" t="s">
        <v>5</v>
      </c>
      <c r="D2" s="37" t="s">
        <v>6</v>
      </c>
      <c r="E2" s="37" t="s">
        <v>7</v>
      </c>
      <c r="F2" s="37" t="s">
        <v>8</v>
      </c>
      <c r="G2" s="37" t="s">
        <v>9</v>
      </c>
      <c r="H2" s="37" t="s">
        <v>10</v>
      </c>
      <c r="I2" s="37" t="s">
        <v>11</v>
      </c>
      <c r="J2" s="37" t="s">
        <v>92</v>
      </c>
      <c r="K2" s="37" t="s">
        <v>93</v>
      </c>
      <c r="M2" s="92" t="s">
        <v>86</v>
      </c>
      <c r="N2" s="50"/>
      <c r="O2" s="50"/>
      <c r="P2" s="50"/>
      <c r="Q2" s="50"/>
      <c r="R2" s="50"/>
      <c r="S2" s="50"/>
    </row>
    <row r="3" spans="1:19" x14ac:dyDescent="0.45">
      <c r="A3" s="47"/>
      <c r="M3" s="108" t="s">
        <v>88</v>
      </c>
      <c r="N3" s="108"/>
      <c r="O3" s="108"/>
      <c r="P3" s="108"/>
      <c r="Q3" s="108"/>
      <c r="R3" s="108"/>
      <c r="S3" s="108"/>
    </row>
    <row r="4" spans="1:19" x14ac:dyDescent="0.45">
      <c r="A4" s="4" t="s">
        <v>47</v>
      </c>
      <c r="B4" s="3"/>
      <c r="C4" s="3"/>
      <c r="D4" s="3"/>
      <c r="E4" s="3"/>
      <c r="F4" s="3"/>
      <c r="G4" s="3"/>
      <c r="H4" s="3"/>
      <c r="I4" s="3"/>
      <c r="J4" s="3"/>
      <c r="K4" s="3"/>
      <c r="M4" s="101" t="s">
        <v>108</v>
      </c>
      <c r="N4" s="101"/>
      <c r="O4" s="101"/>
      <c r="P4" s="101"/>
      <c r="Q4" s="101"/>
      <c r="R4" s="101"/>
      <c r="S4" s="101"/>
    </row>
    <row r="5" spans="1:19" x14ac:dyDescent="0.45">
      <c r="A5" s="39" t="s">
        <v>49</v>
      </c>
      <c r="B5" s="40">
        <v>15</v>
      </c>
      <c r="C5" s="8">
        <f>B5*(1+C6)</f>
        <v>150</v>
      </c>
      <c r="D5" s="8">
        <f t="shared" ref="D5:K5" si="0">C5*(1+D6)</f>
        <v>525</v>
      </c>
      <c r="E5" s="8">
        <f t="shared" si="0"/>
        <v>1050</v>
      </c>
      <c r="F5" s="8">
        <f t="shared" si="0"/>
        <v>1837.5</v>
      </c>
      <c r="G5" s="8">
        <f t="shared" si="0"/>
        <v>2756.25</v>
      </c>
      <c r="H5" s="8">
        <f t="shared" si="0"/>
        <v>4134.375</v>
      </c>
      <c r="I5" s="8">
        <f t="shared" si="0"/>
        <v>5374.6875</v>
      </c>
      <c r="J5" s="8">
        <f t="shared" si="0"/>
        <v>6718.359375</v>
      </c>
      <c r="K5" s="8">
        <f t="shared" si="0"/>
        <v>8397.94921875</v>
      </c>
      <c r="M5" s="101"/>
      <c r="N5" s="101"/>
      <c r="O5" s="101"/>
      <c r="P5" s="101"/>
      <c r="Q5" s="101"/>
      <c r="R5" s="101"/>
      <c r="S5" s="101"/>
    </row>
    <row r="6" spans="1:19" x14ac:dyDescent="0.45">
      <c r="A6" s="39" t="s">
        <v>51</v>
      </c>
      <c r="B6" s="41">
        <v>0</v>
      </c>
      <c r="C6" s="42">
        <v>9</v>
      </c>
      <c r="D6" s="42">
        <v>2.5</v>
      </c>
      <c r="E6" s="42">
        <v>1</v>
      </c>
      <c r="F6" s="42">
        <v>0.75</v>
      </c>
      <c r="G6" s="42">
        <v>0.5</v>
      </c>
      <c r="H6" s="42">
        <v>0.5</v>
      </c>
      <c r="I6" s="42">
        <v>0.3</v>
      </c>
      <c r="J6" s="42">
        <v>0.25</v>
      </c>
      <c r="K6" s="42">
        <v>0.25</v>
      </c>
      <c r="M6" s="101"/>
      <c r="N6" s="101"/>
      <c r="O6" s="101"/>
      <c r="P6" s="101"/>
      <c r="Q6" s="101"/>
      <c r="R6" s="101"/>
      <c r="S6" s="101"/>
    </row>
    <row r="7" spans="1:19" ht="14.25" customHeight="1" x14ac:dyDescent="0.45">
      <c r="A7" s="39" t="s">
        <v>50</v>
      </c>
      <c r="B7" s="41">
        <v>5</v>
      </c>
      <c r="C7" s="41">
        <v>5</v>
      </c>
      <c r="D7" s="41">
        <v>5</v>
      </c>
      <c r="E7" s="41">
        <v>5</v>
      </c>
      <c r="F7" s="41">
        <v>5</v>
      </c>
      <c r="G7" s="41">
        <v>5</v>
      </c>
      <c r="H7" s="41">
        <v>5</v>
      </c>
      <c r="I7" s="41">
        <v>5</v>
      </c>
      <c r="J7" s="41">
        <v>5</v>
      </c>
      <c r="K7" s="41">
        <v>5</v>
      </c>
      <c r="M7" s="110"/>
      <c r="N7" s="110"/>
      <c r="O7" s="110"/>
      <c r="P7" s="110"/>
      <c r="Q7" s="110"/>
      <c r="R7" s="110"/>
      <c r="S7" s="110"/>
    </row>
    <row r="8" spans="1:19" x14ac:dyDescent="0.45">
      <c r="A8" s="39" t="s">
        <v>53</v>
      </c>
      <c r="B8" s="8">
        <f>B5*B7</f>
        <v>75</v>
      </c>
      <c r="C8" s="8">
        <f t="shared" ref="C8:K8" si="1">C5*C7</f>
        <v>750</v>
      </c>
      <c r="D8" s="8">
        <f t="shared" si="1"/>
        <v>2625</v>
      </c>
      <c r="E8" s="8">
        <f t="shared" si="1"/>
        <v>5250</v>
      </c>
      <c r="F8" s="8">
        <f t="shared" si="1"/>
        <v>9187.5</v>
      </c>
      <c r="G8" s="8">
        <f t="shared" si="1"/>
        <v>13781.25</v>
      </c>
      <c r="H8" s="8">
        <f t="shared" si="1"/>
        <v>20671.875</v>
      </c>
      <c r="I8" s="8">
        <f t="shared" si="1"/>
        <v>26873.4375</v>
      </c>
      <c r="J8" s="8">
        <f t="shared" si="1"/>
        <v>33591.796875</v>
      </c>
      <c r="K8" s="8">
        <f t="shared" si="1"/>
        <v>41989.74609375</v>
      </c>
      <c r="M8" s="110"/>
      <c r="N8" s="110"/>
      <c r="O8" s="110"/>
      <c r="P8" s="110"/>
      <c r="Q8" s="110"/>
      <c r="R8" s="110"/>
      <c r="S8" s="110"/>
    </row>
    <row r="9" spans="1:19" x14ac:dyDescent="0.45">
      <c r="A9" s="39" t="s">
        <v>48</v>
      </c>
      <c r="B9" s="41">
        <v>100</v>
      </c>
      <c r="C9" s="41">
        <v>100</v>
      </c>
      <c r="D9" s="41">
        <v>100</v>
      </c>
      <c r="E9" s="41">
        <v>100</v>
      </c>
      <c r="F9" s="41">
        <v>100</v>
      </c>
      <c r="G9" s="41">
        <v>100</v>
      </c>
      <c r="H9" s="41">
        <v>100</v>
      </c>
      <c r="I9" s="41">
        <v>100</v>
      </c>
      <c r="J9" s="41">
        <v>100</v>
      </c>
      <c r="K9" s="41">
        <v>100</v>
      </c>
      <c r="M9" s="100" t="s">
        <v>109</v>
      </c>
      <c r="N9" s="111"/>
      <c r="O9" s="111"/>
      <c r="P9" s="111"/>
      <c r="Q9" s="111"/>
      <c r="R9" s="111"/>
      <c r="S9" s="111"/>
    </row>
    <row r="10" spans="1:19" x14ac:dyDescent="0.45">
      <c r="A10" s="39"/>
      <c r="B10" s="11"/>
      <c r="C10" s="11"/>
      <c r="D10" s="11"/>
      <c r="E10" s="11"/>
      <c r="F10" s="11"/>
      <c r="G10" s="11"/>
      <c r="H10" s="11"/>
      <c r="I10" s="11"/>
      <c r="J10" s="11"/>
      <c r="K10" s="11"/>
      <c r="M10" s="111"/>
      <c r="N10" s="111"/>
      <c r="O10" s="111"/>
      <c r="P10" s="111"/>
      <c r="Q10" s="111"/>
      <c r="R10" s="111"/>
      <c r="S10" s="111"/>
    </row>
    <row r="11" spans="1:19" x14ac:dyDescent="0.45">
      <c r="A11" s="48" t="s">
        <v>52</v>
      </c>
      <c r="B11" s="49">
        <f>B9*B8</f>
        <v>7500</v>
      </c>
      <c r="C11" s="49">
        <f t="shared" ref="C11:K11" si="2">C9*C8</f>
        <v>75000</v>
      </c>
      <c r="D11" s="49">
        <f t="shared" si="2"/>
        <v>262500</v>
      </c>
      <c r="E11" s="49">
        <f t="shared" si="2"/>
        <v>525000</v>
      </c>
      <c r="F11" s="49">
        <f t="shared" si="2"/>
        <v>918750</v>
      </c>
      <c r="G11" s="49">
        <f t="shared" si="2"/>
        <v>1378125</v>
      </c>
      <c r="H11" s="49">
        <f t="shared" si="2"/>
        <v>2067187.5</v>
      </c>
      <c r="I11" s="49">
        <f t="shared" si="2"/>
        <v>2687343.75</v>
      </c>
      <c r="J11" s="49">
        <f t="shared" si="2"/>
        <v>3359179.6875</v>
      </c>
      <c r="K11" s="49">
        <f t="shared" si="2"/>
        <v>4198974.609375</v>
      </c>
      <c r="M11" s="111"/>
      <c r="N11" s="111"/>
      <c r="O11" s="111"/>
      <c r="P11" s="111"/>
      <c r="Q11" s="111"/>
      <c r="R11" s="111"/>
      <c r="S11" s="111"/>
    </row>
    <row r="12" spans="1:19" x14ac:dyDescent="0.45">
      <c r="A12" s="39"/>
      <c r="B12" s="11"/>
      <c r="C12" s="11"/>
      <c r="D12" s="11"/>
      <c r="E12" s="11"/>
      <c r="F12" s="11"/>
      <c r="G12" s="11"/>
      <c r="H12" s="11"/>
      <c r="I12" s="11"/>
      <c r="J12" s="11"/>
      <c r="K12" s="11"/>
    </row>
    <row r="13" spans="1:19" x14ac:dyDescent="0.45">
      <c r="A13" s="44"/>
      <c r="B13" s="11"/>
      <c r="C13" s="11"/>
      <c r="D13" s="11"/>
      <c r="E13" s="11"/>
      <c r="F13" s="11"/>
      <c r="G13" s="11"/>
      <c r="H13" s="11"/>
      <c r="I13" s="11"/>
      <c r="J13" s="11"/>
      <c r="K13" s="11"/>
      <c r="M13" s="108" t="s">
        <v>91</v>
      </c>
      <c r="N13" s="108"/>
      <c r="O13" s="108"/>
      <c r="P13" s="108"/>
      <c r="Q13" s="108"/>
      <c r="R13" s="108"/>
      <c r="S13" s="108"/>
    </row>
    <row r="14" spans="1:19" x14ac:dyDescent="0.45">
      <c r="A14" s="4" t="s">
        <v>0</v>
      </c>
      <c r="B14" s="3"/>
      <c r="C14" s="3"/>
      <c r="D14" s="3"/>
      <c r="E14" s="3"/>
      <c r="F14" s="3"/>
      <c r="G14" s="3"/>
      <c r="H14" s="3"/>
      <c r="I14" s="3"/>
      <c r="J14" s="3"/>
      <c r="K14" s="3"/>
    </row>
    <row r="15" spans="1:19" x14ac:dyDescent="0.45">
      <c r="A15" s="11"/>
      <c r="B15" s="11"/>
      <c r="C15" s="11"/>
      <c r="D15" s="11"/>
      <c r="E15" s="11"/>
      <c r="F15" s="11"/>
      <c r="G15" s="11"/>
      <c r="H15" s="11"/>
      <c r="I15" s="11"/>
      <c r="J15" s="11"/>
      <c r="K15" s="11"/>
    </row>
    <row r="16" spans="1:19" x14ac:dyDescent="0.45">
      <c r="A16" s="11" t="s">
        <v>39</v>
      </c>
      <c r="B16" s="11"/>
      <c r="C16" s="11"/>
      <c r="D16" s="11"/>
      <c r="E16" s="11"/>
      <c r="F16" s="11"/>
      <c r="G16" s="11"/>
      <c r="H16" s="11"/>
      <c r="I16" s="11"/>
      <c r="J16" s="11"/>
      <c r="K16" s="11"/>
    </row>
    <row r="17" spans="1:13" x14ac:dyDescent="0.45">
      <c r="A17" s="11" t="s">
        <v>84</v>
      </c>
      <c r="B17" s="40">
        <v>10000</v>
      </c>
      <c r="C17" s="40">
        <v>10000</v>
      </c>
      <c r="D17" s="40">
        <v>10000</v>
      </c>
      <c r="E17" s="40">
        <v>10000</v>
      </c>
      <c r="F17" s="40">
        <v>10000</v>
      </c>
      <c r="G17" s="40">
        <v>10000</v>
      </c>
      <c r="H17" s="40">
        <v>10000</v>
      </c>
      <c r="I17" s="40">
        <v>10000</v>
      </c>
      <c r="J17" s="40">
        <v>10000</v>
      </c>
      <c r="K17" s="40">
        <v>10000</v>
      </c>
    </row>
    <row r="18" spans="1:13" x14ac:dyDescent="0.45">
      <c r="A18" s="11" t="s">
        <v>85</v>
      </c>
      <c r="B18" s="8">
        <f>B19*B8</f>
        <v>2625</v>
      </c>
      <c r="C18" s="8">
        <f t="shared" ref="C18:K18" si="3">C19*C8</f>
        <v>26250</v>
      </c>
      <c r="D18" s="8">
        <f t="shared" si="3"/>
        <v>91875</v>
      </c>
      <c r="E18" s="8">
        <f t="shared" si="3"/>
        <v>183750</v>
      </c>
      <c r="F18" s="8">
        <f t="shared" si="3"/>
        <v>321562.5</v>
      </c>
      <c r="G18" s="8">
        <f t="shared" si="3"/>
        <v>413437.5</v>
      </c>
      <c r="H18" s="8">
        <f t="shared" si="3"/>
        <v>620156.25</v>
      </c>
      <c r="I18" s="8">
        <f t="shared" si="3"/>
        <v>806203.125</v>
      </c>
      <c r="J18" s="8">
        <f t="shared" si="3"/>
        <v>1007753.90625</v>
      </c>
      <c r="K18" s="8">
        <f t="shared" si="3"/>
        <v>1259692.3828125</v>
      </c>
    </row>
    <row r="19" spans="1:13" x14ac:dyDescent="0.45">
      <c r="A19" s="11" t="s">
        <v>54</v>
      </c>
      <c r="B19" s="40">
        <v>35</v>
      </c>
      <c r="C19" s="40">
        <v>35</v>
      </c>
      <c r="D19" s="40">
        <v>35</v>
      </c>
      <c r="E19" s="40">
        <v>35</v>
      </c>
      <c r="F19" s="40">
        <v>35</v>
      </c>
      <c r="G19" s="40">
        <v>30</v>
      </c>
      <c r="H19" s="40">
        <v>30</v>
      </c>
      <c r="I19" s="40">
        <v>30</v>
      </c>
      <c r="J19" s="40">
        <v>30</v>
      </c>
      <c r="K19" s="40">
        <v>30</v>
      </c>
    </row>
    <row r="20" spans="1:13" x14ac:dyDescent="0.45">
      <c r="A20" s="11" t="s">
        <v>83</v>
      </c>
      <c r="B20" s="40">
        <v>1000</v>
      </c>
      <c r="C20" s="40">
        <v>1000</v>
      </c>
      <c r="D20" s="40">
        <v>1000</v>
      </c>
      <c r="E20" s="40">
        <v>1000</v>
      </c>
      <c r="F20" s="40">
        <v>1000</v>
      </c>
      <c r="G20" s="40">
        <v>1000</v>
      </c>
      <c r="H20" s="40">
        <v>1000</v>
      </c>
      <c r="I20" s="40">
        <v>1000</v>
      </c>
      <c r="J20" s="40">
        <v>1000</v>
      </c>
      <c r="K20" s="40">
        <v>1000</v>
      </c>
    </row>
    <row r="21" spans="1:13" x14ac:dyDescent="0.45">
      <c r="A21" s="11" t="s">
        <v>38</v>
      </c>
      <c r="B21" s="45">
        <f>B11*$L$21</f>
        <v>750</v>
      </c>
      <c r="C21" s="45">
        <f t="shared" ref="C21:K21" si="4">C11*$L$21</f>
        <v>7500</v>
      </c>
      <c r="D21" s="45">
        <f t="shared" si="4"/>
        <v>26250</v>
      </c>
      <c r="E21" s="45">
        <f t="shared" si="4"/>
        <v>52500</v>
      </c>
      <c r="F21" s="45">
        <f t="shared" si="4"/>
        <v>91875</v>
      </c>
      <c r="G21" s="45">
        <f t="shared" si="4"/>
        <v>137812.5</v>
      </c>
      <c r="H21" s="45">
        <f t="shared" si="4"/>
        <v>206718.75</v>
      </c>
      <c r="I21" s="45">
        <f t="shared" si="4"/>
        <v>268734.375</v>
      </c>
      <c r="J21" s="45">
        <f t="shared" si="4"/>
        <v>335917.96875</v>
      </c>
      <c r="K21" s="45">
        <f t="shared" si="4"/>
        <v>419897.4609375</v>
      </c>
      <c r="L21" s="51">
        <v>0.1</v>
      </c>
      <c r="M21" s="94" t="s">
        <v>95</v>
      </c>
    </row>
    <row r="22" spans="1:13" x14ac:dyDescent="0.45">
      <c r="A22" s="11"/>
      <c r="B22" s="11"/>
      <c r="C22" s="11"/>
      <c r="D22" s="11"/>
      <c r="E22" s="11"/>
      <c r="F22" s="11"/>
      <c r="G22" s="11"/>
      <c r="H22" s="11"/>
      <c r="I22" s="11"/>
      <c r="J22" s="11"/>
      <c r="K22" s="11"/>
    </row>
    <row r="23" spans="1:13" x14ac:dyDescent="0.45">
      <c r="A23" s="48" t="s">
        <v>55</v>
      </c>
      <c r="B23" s="49">
        <f t="shared" ref="B23:K23" si="5">SUM(B20:B21,B17:B18)</f>
        <v>14375</v>
      </c>
      <c r="C23" s="49">
        <f t="shared" si="5"/>
        <v>44750</v>
      </c>
      <c r="D23" s="49">
        <f t="shared" si="5"/>
        <v>129125</v>
      </c>
      <c r="E23" s="49">
        <f t="shared" si="5"/>
        <v>247250</v>
      </c>
      <c r="F23" s="49">
        <f t="shared" si="5"/>
        <v>424437.5</v>
      </c>
      <c r="G23" s="49">
        <f t="shared" si="5"/>
        <v>562250</v>
      </c>
      <c r="H23" s="49">
        <f t="shared" si="5"/>
        <v>837875</v>
      </c>
      <c r="I23" s="49">
        <f t="shared" si="5"/>
        <v>1085937.5</v>
      </c>
      <c r="J23" s="49">
        <f t="shared" si="5"/>
        <v>1354671.875</v>
      </c>
      <c r="K23" s="49">
        <f t="shared" si="5"/>
        <v>1690589.84375</v>
      </c>
    </row>
  </sheetData>
  <sheetProtection algorithmName="SHA-512" hashValue="6Mmxi8NONEjglg9doBGpJ/jEzDb7tTYDufZotWOJAUJ5X7od3wE3dxPmJW4V4jAz/I7xs4hJR5qUL3FG/x+jHg==" saltValue="CbSxOqhI0H11C683JCMoDw==" spinCount="100000" sheet="1" objects="1" scenarios="1"/>
  <mergeCells count="9">
    <mergeCell ref="M13:S13"/>
    <mergeCell ref="B1:C1"/>
    <mergeCell ref="D1:E1"/>
    <mergeCell ref="F1:G1"/>
    <mergeCell ref="H1:I1"/>
    <mergeCell ref="J1:K1"/>
    <mergeCell ref="M3:S3"/>
    <mergeCell ref="M4:S8"/>
    <mergeCell ref="M9:S11"/>
  </mergeCells>
  <pageMargins left="0.7" right="0.7" top="0.75" bottom="0.75" header="0.3" footer="0.3"/>
  <pageSetup scale="57" fitToHeight="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9"/>
  <sheetViews>
    <sheetView zoomScale="85" zoomScaleNormal="85" workbookViewId="0">
      <selection activeCell="A4" sqref="A4"/>
    </sheetView>
  </sheetViews>
  <sheetFormatPr defaultColWidth="8.796875" defaultRowHeight="14.25" x14ac:dyDescent="0.45"/>
  <cols>
    <col min="1" max="1" width="28.796875" style="46" customWidth="1"/>
    <col min="2" max="11" width="10.6640625" style="46" bestFit="1" customWidth="1"/>
    <col min="12" max="16384" width="8.796875" style="46"/>
  </cols>
  <sheetData>
    <row r="1" spans="1:19" ht="18.75" customHeight="1" x14ac:dyDescent="0.45">
      <c r="B1" s="109" t="s">
        <v>12</v>
      </c>
      <c r="C1" s="109"/>
      <c r="D1" s="109" t="s">
        <v>13</v>
      </c>
      <c r="E1" s="109"/>
      <c r="F1" s="109" t="s">
        <v>14</v>
      </c>
      <c r="G1" s="109"/>
      <c r="H1" s="109" t="s">
        <v>15</v>
      </c>
      <c r="I1" s="109"/>
      <c r="J1" s="109" t="s">
        <v>16</v>
      </c>
      <c r="K1" s="109"/>
    </row>
    <row r="2" spans="1:19" ht="18.75" customHeight="1" thickBot="1" x14ac:dyDescent="0.5">
      <c r="B2" s="37" t="s">
        <v>4</v>
      </c>
      <c r="C2" s="37" t="s">
        <v>5</v>
      </c>
      <c r="D2" s="37" t="s">
        <v>6</v>
      </c>
      <c r="E2" s="37" t="s">
        <v>7</v>
      </c>
      <c r="F2" s="37" t="s">
        <v>8</v>
      </c>
      <c r="G2" s="37" t="s">
        <v>9</v>
      </c>
      <c r="H2" s="37" t="s">
        <v>10</v>
      </c>
      <c r="I2" s="37" t="s">
        <v>11</v>
      </c>
      <c r="J2" s="37" t="s">
        <v>92</v>
      </c>
      <c r="K2" s="37" t="s">
        <v>93</v>
      </c>
      <c r="M2" s="92" t="s">
        <v>86</v>
      </c>
      <c r="N2" s="92"/>
      <c r="O2" s="50"/>
      <c r="P2" s="50"/>
      <c r="Q2" s="50"/>
      <c r="R2" s="50"/>
      <c r="S2" s="50"/>
    </row>
    <row r="3" spans="1:19" x14ac:dyDescent="0.45">
      <c r="A3" s="52" t="s">
        <v>82</v>
      </c>
      <c r="M3" s="108" t="s">
        <v>88</v>
      </c>
      <c r="N3" s="108"/>
      <c r="O3" s="108"/>
      <c r="P3" s="108"/>
      <c r="Q3" s="108"/>
      <c r="R3" s="108"/>
      <c r="S3" s="108"/>
    </row>
    <row r="4" spans="1:19" x14ac:dyDescent="0.45">
      <c r="A4" s="2" t="s">
        <v>1</v>
      </c>
      <c r="B4" s="1"/>
      <c r="C4" s="1"/>
      <c r="D4" s="1"/>
      <c r="E4" s="1"/>
      <c r="F4" s="1"/>
      <c r="G4" s="1"/>
      <c r="H4" s="1"/>
      <c r="I4" s="1"/>
      <c r="J4" s="1"/>
      <c r="K4" s="1"/>
      <c r="M4" s="100" t="s">
        <v>101</v>
      </c>
      <c r="N4" s="100"/>
      <c r="O4" s="100"/>
      <c r="P4" s="100"/>
      <c r="Q4" s="100"/>
      <c r="R4" s="100"/>
      <c r="S4" s="100"/>
    </row>
    <row r="5" spans="1:19" x14ac:dyDescent="0.45">
      <c r="A5" s="11"/>
      <c r="B5" s="11"/>
      <c r="C5" s="11"/>
      <c r="D5" s="11"/>
      <c r="E5" s="11"/>
      <c r="F5" s="11"/>
      <c r="G5" s="11"/>
      <c r="H5" s="11"/>
      <c r="I5" s="11"/>
      <c r="J5" s="11"/>
      <c r="K5" s="11"/>
      <c r="M5" s="111"/>
      <c r="N5" s="111"/>
      <c r="O5" s="111"/>
      <c r="P5" s="111"/>
      <c r="Q5" s="111"/>
      <c r="R5" s="111"/>
      <c r="S5" s="111"/>
    </row>
    <row r="6" spans="1:19" x14ac:dyDescent="0.45">
      <c r="A6" s="93" t="s">
        <v>26</v>
      </c>
      <c r="B6" s="40">
        <v>25000</v>
      </c>
      <c r="C6" s="40">
        <v>25000</v>
      </c>
      <c r="D6" s="40">
        <v>25000</v>
      </c>
      <c r="E6" s="40">
        <v>25000</v>
      </c>
      <c r="F6" s="40">
        <v>25000</v>
      </c>
      <c r="G6" s="40">
        <v>25000</v>
      </c>
      <c r="H6" s="40">
        <v>25000</v>
      </c>
      <c r="I6" s="40">
        <v>25000</v>
      </c>
      <c r="J6" s="40">
        <v>25000</v>
      </c>
      <c r="K6" s="40">
        <v>25000</v>
      </c>
      <c r="M6" s="108" t="s">
        <v>89</v>
      </c>
      <c r="N6" s="108"/>
      <c r="O6" s="108"/>
      <c r="P6" s="108"/>
      <c r="Q6" s="108"/>
      <c r="R6" s="108"/>
      <c r="S6" s="108"/>
    </row>
    <row r="7" spans="1:19" x14ac:dyDescent="0.45">
      <c r="A7" s="93" t="s">
        <v>74</v>
      </c>
      <c r="B7" s="40"/>
      <c r="C7" s="40">
        <v>20000</v>
      </c>
      <c r="D7" s="40">
        <v>20000</v>
      </c>
      <c r="E7" s="40">
        <v>20000</v>
      </c>
      <c r="F7" s="40">
        <v>20000</v>
      </c>
      <c r="G7" s="40">
        <v>20000</v>
      </c>
      <c r="H7" s="40">
        <v>20000</v>
      </c>
      <c r="I7" s="40">
        <v>20000</v>
      </c>
      <c r="J7" s="40">
        <v>20000</v>
      </c>
      <c r="K7" s="40">
        <v>20000</v>
      </c>
    </row>
    <row r="8" spans="1:19" x14ac:dyDescent="0.45">
      <c r="A8" s="93" t="s">
        <v>27</v>
      </c>
      <c r="B8" s="40"/>
      <c r="C8" s="40">
        <v>20000</v>
      </c>
      <c r="D8" s="40">
        <v>20000</v>
      </c>
      <c r="E8" s="40">
        <v>20000</v>
      </c>
      <c r="F8" s="40">
        <v>20000</v>
      </c>
      <c r="G8" s="40">
        <v>20000</v>
      </c>
      <c r="H8" s="40">
        <v>20000</v>
      </c>
      <c r="I8" s="40">
        <v>20000</v>
      </c>
      <c r="J8" s="40">
        <v>20000</v>
      </c>
      <c r="K8" s="40">
        <v>20000</v>
      </c>
    </row>
    <row r="9" spans="1:19" x14ac:dyDescent="0.45">
      <c r="A9" s="93" t="s">
        <v>97</v>
      </c>
      <c r="B9" s="40"/>
      <c r="C9" s="40">
        <v>20000</v>
      </c>
      <c r="D9" s="40">
        <v>20000</v>
      </c>
      <c r="E9" s="40">
        <v>20000</v>
      </c>
      <c r="F9" s="40">
        <v>20000</v>
      </c>
      <c r="G9" s="40">
        <v>20000</v>
      </c>
      <c r="H9" s="40">
        <v>20000</v>
      </c>
      <c r="I9" s="40">
        <v>20000</v>
      </c>
      <c r="J9" s="40">
        <v>20000</v>
      </c>
      <c r="K9" s="40">
        <v>20000</v>
      </c>
    </row>
    <row r="10" spans="1:19" x14ac:dyDescent="0.45">
      <c r="A10" s="93" t="s">
        <v>99</v>
      </c>
      <c r="B10" s="40"/>
      <c r="C10" s="40"/>
      <c r="D10" s="40"/>
      <c r="E10" s="40"/>
      <c r="F10" s="40">
        <v>20000</v>
      </c>
      <c r="G10" s="40">
        <v>20000</v>
      </c>
      <c r="H10" s="40">
        <v>20000</v>
      </c>
      <c r="I10" s="40">
        <v>20000</v>
      </c>
      <c r="J10" s="40">
        <v>20000</v>
      </c>
      <c r="K10" s="40">
        <v>20000</v>
      </c>
    </row>
    <row r="11" spans="1:19" x14ac:dyDescent="0.45">
      <c r="A11" s="93" t="s">
        <v>98</v>
      </c>
      <c r="B11" s="40"/>
      <c r="C11" s="40"/>
      <c r="D11" s="40"/>
      <c r="E11" s="40"/>
      <c r="F11" s="40"/>
      <c r="G11" s="40">
        <v>20000</v>
      </c>
      <c r="H11" s="40">
        <v>20000</v>
      </c>
      <c r="I11" s="40">
        <v>20000</v>
      </c>
      <c r="J11" s="40">
        <v>20000</v>
      </c>
      <c r="K11" s="40">
        <v>20000</v>
      </c>
    </row>
    <row r="12" spans="1:19" x14ac:dyDescent="0.45">
      <c r="A12" s="93" t="s">
        <v>100</v>
      </c>
      <c r="B12" s="40"/>
      <c r="C12" s="40"/>
      <c r="D12" s="40"/>
      <c r="E12" s="40"/>
      <c r="F12" s="40"/>
      <c r="G12" s="40"/>
      <c r="H12" s="40"/>
      <c r="I12" s="40">
        <v>20000</v>
      </c>
      <c r="J12" s="40">
        <v>20000</v>
      </c>
      <c r="K12" s="40">
        <v>20000</v>
      </c>
    </row>
    <row r="13" spans="1:19" x14ac:dyDescent="0.45">
      <c r="A13" s="93" t="s">
        <v>94</v>
      </c>
      <c r="B13" s="40">
        <v>10000</v>
      </c>
      <c r="C13" s="40">
        <v>10000</v>
      </c>
      <c r="D13" s="40">
        <v>20000</v>
      </c>
      <c r="E13" s="40">
        <v>25000</v>
      </c>
      <c r="F13" s="40">
        <v>30000</v>
      </c>
      <c r="G13" s="40">
        <v>30000</v>
      </c>
      <c r="H13" s="40">
        <v>30000</v>
      </c>
      <c r="I13" s="40">
        <v>30000</v>
      </c>
      <c r="J13" s="40">
        <v>30000</v>
      </c>
      <c r="K13" s="40">
        <v>30000</v>
      </c>
    </row>
    <row r="14" spans="1:19" x14ac:dyDescent="0.45">
      <c r="A14" s="11" t="s">
        <v>56</v>
      </c>
      <c r="B14" s="40"/>
      <c r="C14" s="40"/>
      <c r="D14" s="40"/>
      <c r="E14" s="40"/>
      <c r="F14" s="40"/>
      <c r="G14" s="40"/>
      <c r="H14" s="40"/>
      <c r="I14" s="40"/>
      <c r="J14" s="40"/>
      <c r="K14" s="40"/>
    </row>
    <row r="15" spans="1:19" x14ac:dyDescent="0.45">
      <c r="A15" s="11"/>
      <c r="B15" s="11"/>
      <c r="C15" s="11"/>
      <c r="D15" s="11"/>
      <c r="E15" s="11"/>
      <c r="F15" s="11"/>
      <c r="G15" s="11"/>
      <c r="H15" s="11"/>
      <c r="I15" s="11"/>
      <c r="J15" s="11"/>
      <c r="K15" s="11"/>
    </row>
    <row r="16" spans="1:19" x14ac:dyDescent="0.45">
      <c r="A16" s="43" t="s">
        <v>28</v>
      </c>
      <c r="B16" s="53">
        <f ca="1">SUM(INDIRECT(ADDRESS(ROW(B6),COLUMN(B15))&amp;":"&amp;ADDRESS(ROW(B15)-1,COLUMN(B15))))</f>
        <v>35000</v>
      </c>
      <c r="C16" s="53">
        <f t="shared" ref="C16:K16" ca="1" si="0">SUM(INDIRECT(ADDRESS(1,COLUMN())&amp;":"&amp;ADDRESS(ROW()-1,COLUMN())))</f>
        <v>95000</v>
      </c>
      <c r="D16" s="53">
        <f t="shared" ca="1" si="0"/>
        <v>105000</v>
      </c>
      <c r="E16" s="53">
        <f t="shared" ca="1" si="0"/>
        <v>110000</v>
      </c>
      <c r="F16" s="53">
        <f t="shared" ca="1" si="0"/>
        <v>135000</v>
      </c>
      <c r="G16" s="53">
        <f t="shared" ca="1" si="0"/>
        <v>155000</v>
      </c>
      <c r="H16" s="53">
        <f t="shared" ca="1" si="0"/>
        <v>155000</v>
      </c>
      <c r="I16" s="53">
        <f t="shared" ca="1" si="0"/>
        <v>175000</v>
      </c>
      <c r="J16" s="53">
        <f t="shared" ca="1" si="0"/>
        <v>175000</v>
      </c>
      <c r="K16" s="53">
        <f t="shared" ca="1" si="0"/>
        <v>175000</v>
      </c>
    </row>
    <row r="17" spans="1:11" x14ac:dyDescent="0.45">
      <c r="A17" s="11"/>
      <c r="B17" s="11"/>
      <c r="C17" s="11"/>
      <c r="D17" s="11"/>
      <c r="E17" s="11"/>
      <c r="F17" s="11"/>
      <c r="G17" s="11"/>
      <c r="H17" s="11"/>
      <c r="I17" s="11"/>
      <c r="J17" s="11"/>
      <c r="K17" s="11"/>
    </row>
    <row r="18" spans="1:11" x14ac:dyDescent="0.45">
      <c r="A18" s="11"/>
      <c r="B18" s="11"/>
      <c r="C18" s="11"/>
      <c r="D18" s="11"/>
      <c r="E18" s="11"/>
      <c r="F18" s="11"/>
      <c r="G18" s="11"/>
      <c r="H18" s="11"/>
      <c r="I18" s="11"/>
      <c r="J18" s="11"/>
      <c r="K18" s="11"/>
    </row>
    <row r="19" spans="1:11" x14ac:dyDescent="0.45">
      <c r="A19" s="2" t="s">
        <v>29</v>
      </c>
      <c r="B19" s="1"/>
      <c r="C19" s="1"/>
      <c r="D19" s="1"/>
      <c r="E19" s="1"/>
      <c r="F19" s="1"/>
      <c r="G19" s="1"/>
      <c r="H19" s="1"/>
      <c r="I19" s="1"/>
      <c r="J19" s="1"/>
      <c r="K19" s="1"/>
    </row>
    <row r="20" spans="1:11" x14ac:dyDescent="0.45">
      <c r="A20" s="11"/>
      <c r="B20" s="11"/>
      <c r="C20" s="11"/>
      <c r="D20" s="11"/>
      <c r="E20" s="11"/>
      <c r="F20" s="11"/>
      <c r="G20" s="11"/>
      <c r="H20" s="11"/>
      <c r="I20" s="11"/>
      <c r="J20" s="11"/>
      <c r="K20" s="11"/>
    </row>
    <row r="21" spans="1:11" x14ac:dyDescent="0.45">
      <c r="A21" s="93" t="s">
        <v>30</v>
      </c>
      <c r="B21" s="40">
        <v>20000</v>
      </c>
      <c r="C21" s="40">
        <v>150000</v>
      </c>
      <c r="D21" s="40">
        <v>250000</v>
      </c>
      <c r="E21" s="40">
        <v>150000</v>
      </c>
      <c r="F21" s="40">
        <v>100000</v>
      </c>
      <c r="G21" s="40">
        <v>100000</v>
      </c>
      <c r="H21" s="40">
        <v>100000</v>
      </c>
      <c r="I21" s="40">
        <v>100000</v>
      </c>
      <c r="J21" s="40">
        <v>100000</v>
      </c>
      <c r="K21" s="40">
        <v>100000</v>
      </c>
    </row>
    <row r="22" spans="1:11" x14ac:dyDescent="0.45">
      <c r="A22" s="93" t="s">
        <v>31</v>
      </c>
      <c r="B22" s="40">
        <v>1000</v>
      </c>
      <c r="C22" s="40">
        <v>1000</v>
      </c>
      <c r="D22" s="40">
        <v>1000</v>
      </c>
      <c r="E22" s="40">
        <v>2000</v>
      </c>
      <c r="F22" s="40">
        <v>2000</v>
      </c>
      <c r="G22" s="40">
        <v>2000</v>
      </c>
      <c r="H22" s="40">
        <v>4000</v>
      </c>
      <c r="I22" s="40">
        <v>4000</v>
      </c>
      <c r="J22" s="40">
        <v>4000</v>
      </c>
      <c r="K22" s="40">
        <v>4000</v>
      </c>
    </row>
    <row r="23" spans="1:11" x14ac:dyDescent="0.45">
      <c r="A23" s="93" t="s">
        <v>32</v>
      </c>
      <c r="B23" s="40">
        <v>3000</v>
      </c>
      <c r="C23" s="40">
        <v>3000</v>
      </c>
      <c r="D23" s="40">
        <v>3000</v>
      </c>
      <c r="E23" s="40">
        <v>3000</v>
      </c>
      <c r="F23" s="40">
        <v>3000</v>
      </c>
      <c r="G23" s="40">
        <v>3000</v>
      </c>
      <c r="H23" s="40">
        <v>3000</v>
      </c>
      <c r="I23" s="40">
        <v>3000</v>
      </c>
      <c r="J23" s="40">
        <v>3000</v>
      </c>
      <c r="K23" s="40">
        <v>3000</v>
      </c>
    </row>
    <row r="24" spans="1:11" x14ac:dyDescent="0.45">
      <c r="A24" s="93" t="s">
        <v>34</v>
      </c>
      <c r="B24" s="40">
        <v>3000</v>
      </c>
      <c r="C24" s="40">
        <v>3000</v>
      </c>
      <c r="D24" s="40">
        <v>3000</v>
      </c>
      <c r="E24" s="40">
        <v>3000</v>
      </c>
      <c r="F24" s="40">
        <v>3000</v>
      </c>
      <c r="G24" s="40">
        <v>3000</v>
      </c>
      <c r="H24" s="40">
        <v>3000</v>
      </c>
      <c r="I24" s="40">
        <v>3000</v>
      </c>
      <c r="J24" s="40">
        <v>3000</v>
      </c>
      <c r="K24" s="40">
        <v>3000</v>
      </c>
    </row>
    <row r="25" spans="1:11" x14ac:dyDescent="0.45">
      <c r="A25" s="93" t="s">
        <v>33</v>
      </c>
      <c r="B25" s="40">
        <v>3000</v>
      </c>
      <c r="C25" s="40">
        <v>3000</v>
      </c>
      <c r="D25" s="40">
        <v>3000</v>
      </c>
      <c r="E25" s="40">
        <v>3000</v>
      </c>
      <c r="F25" s="40">
        <v>3000</v>
      </c>
      <c r="G25" s="40">
        <v>3000</v>
      </c>
      <c r="H25" s="40">
        <v>3000</v>
      </c>
      <c r="I25" s="40">
        <v>3000</v>
      </c>
      <c r="J25" s="40">
        <v>3000</v>
      </c>
      <c r="K25" s="40">
        <v>3000</v>
      </c>
    </row>
    <row r="26" spans="1:11" x14ac:dyDescent="0.45">
      <c r="A26" s="11" t="s">
        <v>87</v>
      </c>
      <c r="B26" s="40"/>
      <c r="C26" s="40"/>
      <c r="D26" s="40"/>
      <c r="E26" s="40"/>
      <c r="F26" s="40"/>
      <c r="G26" s="40"/>
      <c r="H26" s="40"/>
      <c r="I26" s="40"/>
      <c r="J26" s="40"/>
      <c r="K26" s="40"/>
    </row>
    <row r="27" spans="1:11" x14ac:dyDescent="0.45">
      <c r="A27" s="11"/>
      <c r="B27" s="11"/>
      <c r="C27" s="11"/>
      <c r="D27" s="11"/>
      <c r="E27" s="11"/>
      <c r="F27" s="11"/>
      <c r="G27" s="11"/>
      <c r="H27" s="11"/>
      <c r="I27" s="11"/>
      <c r="J27" s="11"/>
      <c r="K27" s="11"/>
    </row>
    <row r="28" spans="1:11" x14ac:dyDescent="0.45">
      <c r="A28" s="43" t="s">
        <v>28</v>
      </c>
      <c r="B28" s="53">
        <f t="shared" ref="B28:K28" ca="1" si="1">SUM(INDIRECT(ADDRESS(ROW(B21),COLUMN(B27))&amp;":"&amp;ADDRESS(ROW(B27)-1,COLUMN(B27))))</f>
        <v>30000</v>
      </c>
      <c r="C28" s="53">
        <f t="shared" ca="1" si="1"/>
        <v>160000</v>
      </c>
      <c r="D28" s="53">
        <f t="shared" ca="1" si="1"/>
        <v>260000</v>
      </c>
      <c r="E28" s="53">
        <f t="shared" ca="1" si="1"/>
        <v>161000</v>
      </c>
      <c r="F28" s="53">
        <f t="shared" ca="1" si="1"/>
        <v>111000</v>
      </c>
      <c r="G28" s="53">
        <f t="shared" ca="1" si="1"/>
        <v>111000</v>
      </c>
      <c r="H28" s="53">
        <f t="shared" ca="1" si="1"/>
        <v>113000</v>
      </c>
      <c r="I28" s="53">
        <f t="shared" ca="1" si="1"/>
        <v>113000</v>
      </c>
      <c r="J28" s="53">
        <f t="shared" ca="1" si="1"/>
        <v>113000</v>
      </c>
      <c r="K28" s="53">
        <f t="shared" ca="1" si="1"/>
        <v>113000</v>
      </c>
    </row>
    <row r="29" spans="1:11" x14ac:dyDescent="0.45">
      <c r="A29" s="11"/>
      <c r="B29" s="11"/>
      <c r="C29" s="11"/>
      <c r="D29" s="11"/>
      <c r="E29" s="11"/>
      <c r="F29" s="11"/>
      <c r="G29" s="11"/>
      <c r="H29" s="11"/>
      <c r="I29" s="11"/>
      <c r="J29" s="11"/>
      <c r="K29" s="11"/>
    </row>
    <row r="30" spans="1:11" x14ac:dyDescent="0.45">
      <c r="A30" s="11"/>
      <c r="B30" s="11"/>
      <c r="C30" s="11"/>
      <c r="D30" s="11"/>
      <c r="E30" s="11"/>
      <c r="F30" s="11"/>
      <c r="G30" s="11"/>
      <c r="H30" s="11"/>
      <c r="I30" s="11"/>
      <c r="J30" s="11"/>
      <c r="K30" s="11"/>
    </row>
    <row r="31" spans="1:11" x14ac:dyDescent="0.45">
      <c r="A31" s="2" t="s">
        <v>21</v>
      </c>
      <c r="B31" s="1"/>
      <c r="C31" s="1"/>
      <c r="D31" s="1"/>
      <c r="E31" s="1"/>
      <c r="F31" s="1"/>
      <c r="G31" s="1"/>
      <c r="H31" s="1"/>
      <c r="I31" s="1"/>
      <c r="J31" s="1"/>
      <c r="K31" s="1"/>
    </row>
    <row r="32" spans="1:11" x14ac:dyDescent="0.45">
      <c r="A32" s="11"/>
      <c r="B32" s="11"/>
      <c r="C32" s="11"/>
      <c r="D32" s="11"/>
      <c r="E32" s="11"/>
      <c r="F32" s="11"/>
      <c r="G32" s="11"/>
      <c r="H32" s="11"/>
      <c r="I32" s="11"/>
      <c r="J32" s="11"/>
      <c r="K32" s="11"/>
    </row>
    <row r="33" spans="1:11" x14ac:dyDescent="0.45">
      <c r="A33" s="11" t="s">
        <v>35</v>
      </c>
      <c r="B33" s="40">
        <v>25000</v>
      </c>
      <c r="C33" s="40">
        <v>50000</v>
      </c>
      <c r="D33" s="40">
        <v>25000</v>
      </c>
      <c r="E33" s="40">
        <v>10000</v>
      </c>
      <c r="F33" s="40">
        <v>10000</v>
      </c>
      <c r="G33" s="40">
        <v>10000</v>
      </c>
      <c r="H33" s="40">
        <v>10000</v>
      </c>
      <c r="I33" s="40">
        <v>10000</v>
      </c>
      <c r="J33" s="40">
        <v>10000</v>
      </c>
      <c r="K33" s="40">
        <v>10000</v>
      </c>
    </row>
    <row r="34" spans="1:11" x14ac:dyDescent="0.45">
      <c r="A34" s="11" t="s">
        <v>36</v>
      </c>
      <c r="B34" s="40">
        <v>30000</v>
      </c>
      <c r="C34" s="40">
        <v>20000</v>
      </c>
      <c r="D34" s="40">
        <v>20000</v>
      </c>
      <c r="E34" s="40">
        <v>1000</v>
      </c>
      <c r="F34" s="40">
        <v>1000</v>
      </c>
      <c r="G34" s="40">
        <v>1000</v>
      </c>
      <c r="H34" s="40">
        <v>1000</v>
      </c>
      <c r="I34" s="40"/>
      <c r="J34" s="40"/>
      <c r="K34" s="40"/>
    </row>
    <row r="35" spans="1:11" x14ac:dyDescent="0.45">
      <c r="A35" s="11" t="s">
        <v>37</v>
      </c>
      <c r="B35" s="40">
        <v>5000</v>
      </c>
      <c r="C35" s="40">
        <v>5000</v>
      </c>
      <c r="D35" s="40">
        <v>5000</v>
      </c>
      <c r="E35" s="40">
        <v>5000</v>
      </c>
      <c r="F35" s="40">
        <v>5000</v>
      </c>
      <c r="G35" s="40">
        <v>5000</v>
      </c>
      <c r="H35" s="40">
        <v>5000</v>
      </c>
      <c r="I35" s="40">
        <v>5000</v>
      </c>
      <c r="J35" s="40">
        <v>5000</v>
      </c>
      <c r="K35" s="40">
        <v>5000</v>
      </c>
    </row>
    <row r="36" spans="1:11" x14ac:dyDescent="0.45">
      <c r="A36" s="11" t="s">
        <v>87</v>
      </c>
      <c r="B36" s="40"/>
      <c r="C36" s="40"/>
      <c r="D36" s="40"/>
      <c r="E36" s="40"/>
      <c r="F36" s="40"/>
      <c r="G36" s="40"/>
      <c r="H36" s="40"/>
      <c r="I36" s="40"/>
      <c r="J36" s="40"/>
      <c r="K36" s="40"/>
    </row>
    <row r="37" spans="1:11" x14ac:dyDescent="0.45">
      <c r="A37" s="11"/>
      <c r="B37" s="11"/>
      <c r="C37" s="11"/>
      <c r="D37" s="11"/>
      <c r="E37" s="11"/>
      <c r="F37" s="11"/>
      <c r="G37" s="11"/>
      <c r="H37" s="11"/>
      <c r="I37" s="11"/>
      <c r="J37" s="11"/>
      <c r="K37" s="11"/>
    </row>
    <row r="38" spans="1:11" x14ac:dyDescent="0.45">
      <c r="A38" s="43" t="s">
        <v>28</v>
      </c>
      <c r="B38" s="53">
        <f ca="1">SUM(INDIRECT(ADDRESS(ROW(B32),COLUMN(B37))&amp;":"&amp;ADDRESS(ROW(B37)-1,COLUMN(B37))))</f>
        <v>60000</v>
      </c>
      <c r="C38" s="53">
        <f t="shared" ref="C38:K38" ca="1" si="2">SUM(INDIRECT(ADDRESS(ROW(C32),COLUMN(C37))&amp;":"&amp;ADDRESS(ROW(C37)-1,COLUMN(C37))))</f>
        <v>75000</v>
      </c>
      <c r="D38" s="53">
        <f t="shared" ca="1" si="2"/>
        <v>50000</v>
      </c>
      <c r="E38" s="53">
        <f t="shared" ca="1" si="2"/>
        <v>16000</v>
      </c>
      <c r="F38" s="53">
        <f t="shared" ca="1" si="2"/>
        <v>16000</v>
      </c>
      <c r="G38" s="53">
        <f t="shared" ca="1" si="2"/>
        <v>16000</v>
      </c>
      <c r="H38" s="53">
        <f t="shared" ca="1" si="2"/>
        <v>16000</v>
      </c>
      <c r="I38" s="53">
        <f t="shared" ca="1" si="2"/>
        <v>15000</v>
      </c>
      <c r="J38" s="53">
        <f t="shared" ca="1" si="2"/>
        <v>15000</v>
      </c>
      <c r="K38" s="53">
        <f t="shared" ca="1" si="2"/>
        <v>15000</v>
      </c>
    </row>
    <row r="39" spans="1:11" x14ac:dyDescent="0.45">
      <c r="A39" s="11"/>
      <c r="B39" s="11"/>
      <c r="C39" s="11"/>
      <c r="D39" s="11"/>
      <c r="E39" s="11"/>
      <c r="F39" s="11"/>
      <c r="G39" s="11"/>
      <c r="H39" s="11"/>
      <c r="I39" s="11"/>
      <c r="J39" s="11"/>
      <c r="K39" s="11"/>
    </row>
    <row r="40" spans="1:11" x14ac:dyDescent="0.45">
      <c r="A40" s="11"/>
      <c r="B40" s="11"/>
      <c r="C40" s="11"/>
      <c r="D40" s="11"/>
      <c r="E40" s="11"/>
      <c r="F40" s="11"/>
      <c r="G40" s="11"/>
      <c r="H40" s="11"/>
      <c r="I40" s="11"/>
      <c r="J40" s="11"/>
      <c r="K40" s="11"/>
    </row>
    <row r="41" spans="1:11" x14ac:dyDescent="0.45">
      <c r="A41" s="2" t="s">
        <v>41</v>
      </c>
      <c r="B41" s="1"/>
      <c r="C41" s="1"/>
      <c r="D41" s="1"/>
      <c r="E41" s="1"/>
      <c r="F41" s="1"/>
      <c r="G41" s="1"/>
      <c r="H41" s="1"/>
      <c r="I41" s="1"/>
      <c r="J41" s="1"/>
      <c r="K41" s="1"/>
    </row>
    <row r="42" spans="1:11" x14ac:dyDescent="0.45">
      <c r="A42" s="11"/>
      <c r="B42" s="11"/>
      <c r="C42" s="11"/>
      <c r="D42" s="11"/>
      <c r="E42" s="11"/>
      <c r="F42" s="11"/>
      <c r="G42" s="11"/>
      <c r="H42" s="11"/>
      <c r="I42" s="11"/>
      <c r="J42" s="11"/>
      <c r="K42" s="11"/>
    </row>
    <row r="43" spans="1:11" x14ac:dyDescent="0.45">
      <c r="A43" s="11" t="s">
        <v>42</v>
      </c>
      <c r="B43" s="40">
        <v>2500</v>
      </c>
      <c r="C43" s="40">
        <v>2500</v>
      </c>
      <c r="D43" s="40">
        <v>5000</v>
      </c>
      <c r="E43" s="40">
        <v>5000</v>
      </c>
      <c r="F43" s="40">
        <v>15000</v>
      </c>
      <c r="G43" s="40">
        <v>15000</v>
      </c>
      <c r="H43" s="40">
        <v>20000</v>
      </c>
      <c r="I43" s="40">
        <v>20000</v>
      </c>
      <c r="J43" s="40">
        <v>20000</v>
      </c>
      <c r="K43" s="40">
        <v>20000</v>
      </c>
    </row>
    <row r="44" spans="1:11" x14ac:dyDescent="0.45">
      <c r="A44" s="11" t="s">
        <v>43</v>
      </c>
      <c r="B44" s="40">
        <v>2000</v>
      </c>
      <c r="C44" s="40">
        <v>2000</v>
      </c>
      <c r="D44" s="40">
        <v>2000</v>
      </c>
      <c r="E44" s="40">
        <v>2000</v>
      </c>
      <c r="F44" s="40">
        <v>2000</v>
      </c>
      <c r="G44" s="40">
        <v>2000</v>
      </c>
      <c r="H44" s="40">
        <v>2000</v>
      </c>
      <c r="I44" s="40">
        <v>2000</v>
      </c>
      <c r="J44" s="40">
        <v>2000</v>
      </c>
      <c r="K44" s="40">
        <v>2000</v>
      </c>
    </row>
    <row r="45" spans="1:11" x14ac:dyDescent="0.45">
      <c r="A45" s="11" t="s">
        <v>44</v>
      </c>
      <c r="B45" s="40">
        <v>1500</v>
      </c>
      <c r="C45" s="40">
        <v>1875</v>
      </c>
      <c r="D45" s="40">
        <v>2343.75</v>
      </c>
      <c r="E45" s="40">
        <v>2929.6875</v>
      </c>
      <c r="F45" s="40">
        <v>3662.109375</v>
      </c>
      <c r="G45" s="40">
        <v>4577.63671875</v>
      </c>
      <c r="H45" s="40">
        <v>5722.0458984375</v>
      </c>
      <c r="I45" s="40">
        <v>7152.557373046875</v>
      </c>
      <c r="J45" s="40">
        <v>8940.6967163085938</v>
      </c>
      <c r="K45" s="40">
        <v>11175.870895385742</v>
      </c>
    </row>
    <row r="46" spans="1:11" x14ac:dyDescent="0.45">
      <c r="A46" s="11" t="s">
        <v>45</v>
      </c>
      <c r="B46" s="40">
        <v>750</v>
      </c>
      <c r="C46" s="40">
        <v>750</v>
      </c>
      <c r="D46" s="40">
        <v>750</v>
      </c>
      <c r="E46" s="40">
        <v>750</v>
      </c>
      <c r="F46" s="40">
        <v>750</v>
      </c>
      <c r="G46" s="40">
        <v>750</v>
      </c>
      <c r="H46" s="40">
        <v>750</v>
      </c>
      <c r="I46" s="40">
        <v>750</v>
      </c>
      <c r="J46" s="40">
        <v>750</v>
      </c>
      <c r="K46" s="40">
        <v>750</v>
      </c>
    </row>
    <row r="47" spans="1:11" x14ac:dyDescent="0.45">
      <c r="A47" s="11" t="s">
        <v>40</v>
      </c>
      <c r="B47" s="40"/>
      <c r="C47" s="40"/>
      <c r="D47" s="40"/>
      <c r="E47" s="40"/>
      <c r="F47" s="40"/>
      <c r="G47" s="40"/>
      <c r="H47" s="40"/>
      <c r="I47" s="40"/>
      <c r="J47" s="40"/>
      <c r="K47" s="40"/>
    </row>
    <row r="48" spans="1:11" x14ac:dyDescent="0.45">
      <c r="A48" s="11"/>
      <c r="B48" s="11"/>
      <c r="C48" s="11"/>
      <c r="D48" s="11"/>
      <c r="E48" s="11"/>
      <c r="F48" s="11"/>
      <c r="G48" s="11"/>
      <c r="H48" s="11"/>
      <c r="I48" s="11"/>
      <c r="J48" s="11"/>
      <c r="K48" s="11"/>
    </row>
    <row r="49" spans="1:11" x14ac:dyDescent="0.45">
      <c r="A49" s="43" t="s">
        <v>28</v>
      </c>
      <c r="B49" s="53">
        <f t="shared" ref="B49:K49" ca="1" si="3">SUM(INDIRECT(ADDRESS(ROW(B43),COLUMN(B48))&amp;":"&amp;ADDRESS(ROW(B48)-1,COLUMN(B48))))</f>
        <v>6750</v>
      </c>
      <c r="C49" s="53">
        <f t="shared" ca="1" si="3"/>
        <v>7125</v>
      </c>
      <c r="D49" s="53">
        <f t="shared" ca="1" si="3"/>
        <v>10093.75</v>
      </c>
      <c r="E49" s="53">
        <f t="shared" ca="1" si="3"/>
        <v>10679.6875</v>
      </c>
      <c r="F49" s="53">
        <f t="shared" ca="1" si="3"/>
        <v>21412.109375</v>
      </c>
      <c r="G49" s="53">
        <f t="shared" ca="1" si="3"/>
        <v>22327.63671875</v>
      </c>
      <c r="H49" s="53">
        <f t="shared" ca="1" si="3"/>
        <v>28472.0458984375</v>
      </c>
      <c r="I49" s="53">
        <f t="shared" ca="1" si="3"/>
        <v>29902.557373046875</v>
      </c>
      <c r="J49" s="53">
        <f t="shared" ca="1" si="3"/>
        <v>31690.696716308594</v>
      </c>
      <c r="K49" s="53">
        <f t="shared" ca="1" si="3"/>
        <v>33925.870895385742</v>
      </c>
    </row>
  </sheetData>
  <sheetProtection algorithmName="SHA-512" hashValue="sqEJeeheJJ9V0qWYWzEZNb9jtqhzkIySltww/m1hC6huoUtuyaq6VYKpp9wjJZAKnqQtJX0Nm71rwBbGn4oh/Q==" saltValue="ppSCbaQx88YhYRZWY95otA==" spinCount="100000" sheet="1" insertRows="0"/>
  <mergeCells count="8">
    <mergeCell ref="M3:S3"/>
    <mergeCell ref="M6:S6"/>
    <mergeCell ref="B1:C1"/>
    <mergeCell ref="D1:E1"/>
    <mergeCell ref="F1:G1"/>
    <mergeCell ref="H1:I1"/>
    <mergeCell ref="J1:K1"/>
    <mergeCell ref="M4:S5"/>
  </mergeCells>
  <pageMargins left="0.7" right="0.7" top="0.75" bottom="0.75" header="0.3" footer="0.3"/>
  <pageSetup paperSize="9" scale="63"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J75"/>
  <sheetViews>
    <sheetView tabSelected="1" zoomScale="85" zoomScaleNormal="85" workbookViewId="0">
      <selection activeCell="B3" sqref="B3:E3"/>
    </sheetView>
  </sheetViews>
  <sheetFormatPr defaultColWidth="8.796875" defaultRowHeight="14.25" x14ac:dyDescent="0.45"/>
  <cols>
    <col min="1" max="1" width="3.6640625" style="46" customWidth="1"/>
    <col min="2" max="2" width="11.6640625" style="64" bestFit="1" customWidth="1"/>
    <col min="3" max="4" width="10.6640625" style="64" bestFit="1" customWidth="1"/>
    <col min="5" max="5" width="4.6640625" style="64" bestFit="1" customWidth="1"/>
    <col min="6" max="6" width="3" style="46" customWidth="1"/>
    <col min="7" max="7" width="10.6640625" style="64" bestFit="1" customWidth="1"/>
    <col min="8" max="8" width="10.796875" style="64" bestFit="1" customWidth="1"/>
    <col min="9" max="9" width="6" style="64" bestFit="1" customWidth="1"/>
    <col min="10" max="10" width="4.6640625" style="64" customWidth="1"/>
    <col min="11" max="11" width="2.33203125" style="46" customWidth="1"/>
    <col min="12" max="12" width="9" style="64" bestFit="1" customWidth="1"/>
    <col min="13" max="13" width="10.796875" style="64" bestFit="1" customWidth="1"/>
    <col min="14" max="14" width="10.6640625" style="64" bestFit="1" customWidth="1"/>
    <col min="15" max="15" width="14.33203125" style="64" bestFit="1" customWidth="1"/>
    <col min="16" max="16" width="9" style="64" bestFit="1" customWidth="1"/>
    <col min="17" max="17" width="20.33203125" style="64" hidden="1" customWidth="1"/>
    <col min="18" max="27" width="10.796875" style="64" hidden="1" customWidth="1"/>
    <col min="28" max="28" width="10.796875" style="64" bestFit="1" customWidth="1"/>
    <col min="29" max="29" width="9.6640625" style="64" bestFit="1" customWidth="1"/>
    <col min="30" max="36" width="9" style="46"/>
    <col min="37" max="16384" width="8.796875" style="46"/>
  </cols>
  <sheetData>
    <row r="1" spans="2:36" x14ac:dyDescent="0.45">
      <c r="B1" s="46"/>
      <c r="C1" s="46"/>
      <c r="D1" s="46"/>
      <c r="E1" s="46"/>
      <c r="G1" s="46"/>
      <c r="H1" s="46"/>
      <c r="I1" s="46"/>
      <c r="J1" s="46"/>
      <c r="L1" s="46"/>
      <c r="M1" s="46"/>
      <c r="N1" s="46"/>
      <c r="O1" s="46"/>
      <c r="P1" s="46"/>
      <c r="Q1" s="46"/>
      <c r="R1" s="46"/>
      <c r="S1" s="46"/>
      <c r="T1" s="46"/>
      <c r="U1" s="46"/>
      <c r="V1" s="46"/>
      <c r="W1" s="46"/>
      <c r="X1" s="46"/>
      <c r="Y1" s="46"/>
      <c r="Z1" s="46"/>
      <c r="AA1" s="46"/>
      <c r="AB1" s="46"/>
      <c r="AC1" s="46"/>
    </row>
    <row r="2" spans="2:36" x14ac:dyDescent="0.45">
      <c r="B2" s="112" t="s">
        <v>71</v>
      </c>
      <c r="C2" s="112"/>
      <c r="D2" s="112"/>
      <c r="E2" s="112"/>
      <c r="G2" s="46"/>
      <c r="H2" s="46"/>
      <c r="I2" s="46"/>
      <c r="J2" s="46"/>
      <c r="L2" s="46"/>
      <c r="M2" s="46"/>
      <c r="N2" s="46"/>
      <c r="O2" s="46"/>
      <c r="P2" s="46"/>
      <c r="Q2" s="46"/>
      <c r="R2" s="46"/>
      <c r="S2" s="46"/>
      <c r="T2" s="46"/>
      <c r="U2" s="46"/>
      <c r="V2" s="46"/>
      <c r="W2" s="46"/>
      <c r="X2" s="46"/>
      <c r="Y2" s="46"/>
      <c r="Z2" s="46"/>
      <c r="AA2" s="46"/>
      <c r="AB2" s="46">
        <f>AB7-M7</f>
        <v>853</v>
      </c>
      <c r="AC2" s="46"/>
      <c r="AD2"/>
      <c r="AE2" s="50" t="s">
        <v>86</v>
      </c>
      <c r="AF2" s="50"/>
      <c r="AG2" s="50"/>
      <c r="AH2" s="50"/>
      <c r="AI2" s="50"/>
      <c r="AJ2" s="50"/>
    </row>
    <row r="3" spans="2:36" x14ac:dyDescent="0.45">
      <c r="B3" s="113">
        <v>50000</v>
      </c>
      <c r="C3" s="113"/>
      <c r="D3" s="113"/>
      <c r="E3" s="113"/>
      <c r="G3" s="46"/>
      <c r="H3" s="46"/>
      <c r="I3" s="46"/>
      <c r="J3" s="46"/>
      <c r="L3" s="46"/>
      <c r="M3" s="46"/>
      <c r="N3" s="46"/>
      <c r="O3" s="46"/>
      <c r="P3" s="57"/>
      <c r="Q3" s="46"/>
      <c r="R3" s="46"/>
      <c r="S3" s="46"/>
      <c r="T3" s="46"/>
      <c r="U3" s="46"/>
      <c r="V3" s="46"/>
      <c r="W3" s="46"/>
      <c r="X3" s="46"/>
      <c r="Y3" s="46"/>
      <c r="Z3" s="46"/>
      <c r="AA3" s="46"/>
      <c r="AB3" s="46"/>
      <c r="AC3" s="46"/>
      <c r="AE3" s="108" t="s">
        <v>88</v>
      </c>
      <c r="AF3" s="108"/>
      <c r="AG3" s="108"/>
      <c r="AH3" s="108"/>
      <c r="AI3" s="108"/>
      <c r="AJ3" s="108"/>
    </row>
    <row r="4" spans="2:36" x14ac:dyDescent="0.45">
      <c r="B4" s="24" t="s">
        <v>81</v>
      </c>
      <c r="C4"/>
      <c r="D4" s="46"/>
      <c r="E4" s="46"/>
      <c r="G4" s="46"/>
      <c r="H4" s="46"/>
      <c r="I4" s="46"/>
      <c r="J4" s="46"/>
      <c r="L4" s="46"/>
      <c r="M4" s="46"/>
      <c r="N4" s="46"/>
      <c r="O4" s="46"/>
      <c r="P4" s="46"/>
      <c r="Q4" s="46"/>
      <c r="R4" s="46"/>
      <c r="S4" s="46"/>
      <c r="T4" s="46"/>
      <c r="U4" s="46"/>
      <c r="V4" s="46"/>
      <c r="W4" s="46"/>
      <c r="X4" s="46"/>
      <c r="Y4" s="46"/>
      <c r="Z4" s="46"/>
      <c r="AA4" s="46"/>
      <c r="AB4" s="46"/>
      <c r="AC4" s="46"/>
      <c r="AE4" s="108" t="s">
        <v>90</v>
      </c>
      <c r="AF4" s="108"/>
      <c r="AG4" s="108"/>
      <c r="AH4" s="108"/>
      <c r="AI4" s="108"/>
      <c r="AJ4" s="108"/>
    </row>
    <row r="5" spans="2:36" x14ac:dyDescent="0.45">
      <c r="B5" s="54" t="s">
        <v>59</v>
      </c>
      <c r="C5" s="55"/>
      <c r="D5" s="55"/>
      <c r="E5" s="56"/>
      <c r="G5" s="54" t="s">
        <v>64</v>
      </c>
      <c r="H5" s="55"/>
      <c r="I5" s="55"/>
      <c r="J5" s="56"/>
      <c r="L5" s="54" t="s">
        <v>65</v>
      </c>
      <c r="M5" s="55"/>
      <c r="N5" s="55"/>
      <c r="O5" s="55"/>
      <c r="P5" s="55"/>
      <c r="Q5" s="58"/>
      <c r="R5" s="58">
        <v>43466</v>
      </c>
      <c r="S5" s="58">
        <v>43647</v>
      </c>
      <c r="T5" s="58">
        <v>43831</v>
      </c>
      <c r="U5" s="58">
        <v>44013</v>
      </c>
      <c r="V5" s="58">
        <v>44197</v>
      </c>
      <c r="W5" s="58">
        <v>44378</v>
      </c>
      <c r="X5" s="58">
        <v>44562</v>
      </c>
      <c r="Y5" s="58">
        <v>44743</v>
      </c>
      <c r="Z5" s="58">
        <v>44927</v>
      </c>
      <c r="AA5" s="58">
        <v>45108</v>
      </c>
      <c r="AB5" s="58">
        <v>45292</v>
      </c>
      <c r="AC5" s="56"/>
      <c r="AE5" s="100" t="s">
        <v>104</v>
      </c>
      <c r="AF5" s="100"/>
      <c r="AG5" s="100"/>
      <c r="AH5" s="100"/>
      <c r="AI5" s="100"/>
      <c r="AJ5" s="100"/>
    </row>
    <row r="6" spans="2:36" x14ac:dyDescent="0.45">
      <c r="B6" s="69" t="s">
        <v>60</v>
      </c>
      <c r="C6" s="70" t="s">
        <v>62</v>
      </c>
      <c r="D6" s="70" t="s">
        <v>63</v>
      </c>
      <c r="E6" s="71" t="s">
        <v>66</v>
      </c>
      <c r="G6" s="69" t="s">
        <v>60</v>
      </c>
      <c r="H6" s="70" t="s">
        <v>62</v>
      </c>
      <c r="I6" s="70" t="s">
        <v>63</v>
      </c>
      <c r="J6" s="71" t="s">
        <v>66</v>
      </c>
      <c r="L6" s="69" t="s">
        <v>60</v>
      </c>
      <c r="M6" s="70" t="s">
        <v>62</v>
      </c>
      <c r="N6" s="70" t="s">
        <v>68</v>
      </c>
      <c r="O6" s="70" t="s">
        <v>67</v>
      </c>
      <c r="P6" s="70" t="s">
        <v>70</v>
      </c>
      <c r="Q6" s="70" t="s">
        <v>73</v>
      </c>
      <c r="R6" s="70" t="s">
        <v>2</v>
      </c>
      <c r="S6" s="70" t="s">
        <v>3</v>
      </c>
      <c r="T6" s="70" t="s">
        <v>4</v>
      </c>
      <c r="U6" s="70" t="s">
        <v>5</v>
      </c>
      <c r="V6" s="70" t="s">
        <v>6</v>
      </c>
      <c r="W6" s="70" t="s">
        <v>7</v>
      </c>
      <c r="X6" s="70" t="s">
        <v>8</v>
      </c>
      <c r="Y6" s="70" t="s">
        <v>9</v>
      </c>
      <c r="Z6" s="70" t="s">
        <v>10</v>
      </c>
      <c r="AA6" s="70" t="s">
        <v>11</v>
      </c>
      <c r="AB6" s="70" t="s">
        <v>77</v>
      </c>
      <c r="AC6" s="71" t="s">
        <v>69</v>
      </c>
      <c r="AE6" s="111"/>
      <c r="AF6" s="111"/>
      <c r="AG6" s="111"/>
      <c r="AH6" s="111"/>
      <c r="AI6" s="111"/>
      <c r="AJ6" s="111"/>
    </row>
    <row r="7" spans="2:36" x14ac:dyDescent="0.45">
      <c r="B7" s="30">
        <v>100000</v>
      </c>
      <c r="C7" s="31">
        <v>43831</v>
      </c>
      <c r="D7" s="25" t="str">
        <f>IF(B7="","",IF(MONTH(C7)&gt;6,"H2 ","H1 ")&amp;RIGHT(YEAR(C7),2))</f>
        <v>H1 20</v>
      </c>
      <c r="E7" s="33" t="s">
        <v>96</v>
      </c>
      <c r="G7" s="30">
        <v>500000</v>
      </c>
      <c r="H7" s="31">
        <v>43922</v>
      </c>
      <c r="I7" s="25" t="str">
        <f>IF(G7="","",IF(MONTH(H7)&gt;6,"H2 ","H1 ")&amp;RIGHT(YEAR(H7),2))</f>
        <v>H1 20</v>
      </c>
      <c r="J7" s="33" t="s">
        <v>96</v>
      </c>
      <c r="L7" s="30">
        <v>150000</v>
      </c>
      <c r="M7" s="31">
        <v>43956</v>
      </c>
      <c r="N7" s="25" t="str">
        <f>IF(L7="","",IF(MONTH(M7)&gt;6,"H2 ","H1 ")&amp;RIGHT(YEAR(M7),2))</f>
        <v>H1 20</v>
      </c>
      <c r="O7" s="32">
        <v>28</v>
      </c>
      <c r="P7" s="35">
        <v>7.4999999999999997E-2</v>
      </c>
      <c r="Q7" s="26">
        <f>P7*L7/2</f>
        <v>5625</v>
      </c>
      <c r="R7" s="28">
        <f>MAX(0,S$5-$M$7)*$Q$7/180 + MIN(0,$AB$7-$S$5)*$Q$7/180</f>
        <v>0</v>
      </c>
      <c r="S7" s="28">
        <f>MAX(0,T$5-$M7)*$Q7/180 + MIN(0,$AB7-T$5)*$Q7/180-SUM($R7:R7)</f>
        <v>0</v>
      </c>
      <c r="T7" s="28">
        <f>MAX(0,U$5-$M7)*$Q7/180 + MIN(0,$AB7-U$5)*$Q7/180-SUM($R7:S7)</f>
        <v>1781.25</v>
      </c>
      <c r="U7" s="28">
        <f>MAX(0,V$5-$M7)*$Q7/180 + MIN(0,$AB7-V$5)*$Q7/180-SUM($R7:T7)</f>
        <v>5750</v>
      </c>
      <c r="V7" s="28">
        <f>MAX(0,W$5-$M7)*$Q7/180 + MIN(0,$AB7-W$5)*$Q7/180-SUM($R7:U7)</f>
        <v>5656.25</v>
      </c>
      <c r="W7" s="28">
        <f>MAX(0,X$5-$M7)*$Q7/180 + MIN(0,$AB7-X$5)*$Q7/180-SUM($R7:V7)</f>
        <v>5750</v>
      </c>
      <c r="X7" s="28">
        <f>MAX(0,Y$5-$M7)*$Q7/180 + MIN(0,$AB7-Y$5)*$Q7/180-SUM($R7:W7)</f>
        <v>5656.25</v>
      </c>
      <c r="Y7" s="28">
        <f>MAX(0,Z$5-$M7)*$Q7/180 + MIN(0,$AB7-Z$5)*$Q7/180-SUM($R7:X7)</f>
        <v>2062.5</v>
      </c>
      <c r="Z7" s="28">
        <f>MAX(0,AA$5-$M7)*$Q7/180 + MIN(0,$AB7-AA$5)*$Q7/180-SUM($R7:Y7)</f>
        <v>0</v>
      </c>
      <c r="AA7" s="28">
        <f>MAX(0,AB$5-$M7)*$Q7/180 + MIN(0,$AB7-AB$5)*$Q7/180-SUM($R7:Z7)</f>
        <v>0</v>
      </c>
      <c r="AB7" s="25">
        <f>IF(L7="","",EDATE(M7,O7))</f>
        <v>44809</v>
      </c>
      <c r="AC7" s="29" t="str">
        <f>IF(L7="","",IF(MONTH(EDATE(M7,O7))&gt;6,"H2 ","H1 ")&amp;RIGHT(YEAR(EDATE(M7,O7)),2))</f>
        <v>H2 22</v>
      </c>
    </row>
    <row r="8" spans="2:36" x14ac:dyDescent="0.45">
      <c r="B8" s="30">
        <v>200000</v>
      </c>
      <c r="C8" s="31">
        <v>44562</v>
      </c>
      <c r="D8" s="25" t="str">
        <f t="shared" ref="D8:D34" si="0">IF(B8="","",IF(MONTH(C8)&gt;6,"H2 ","H1 ")&amp;RIGHT(YEAR(C8),2))</f>
        <v>H1 22</v>
      </c>
      <c r="E8" s="34" t="s">
        <v>96</v>
      </c>
      <c r="G8" s="30">
        <v>1250000</v>
      </c>
      <c r="H8" s="31">
        <v>44562</v>
      </c>
      <c r="I8" s="25" t="str">
        <f t="shared" ref="I8:I36" si="1">IF(G8="","",IF(MONTH(H8)&gt;6,"H2 ","H1 ")&amp;RIGHT(YEAR(H8),2))</f>
        <v>H1 22</v>
      </c>
      <c r="J8" s="33" t="s">
        <v>96</v>
      </c>
      <c r="L8" s="30">
        <v>20000</v>
      </c>
      <c r="M8" s="31">
        <v>43831</v>
      </c>
      <c r="N8" s="25" t="str">
        <f t="shared" ref="N8:N37" si="2">IF(L8="","",IF(MONTH(M8)&gt;6,"H2 ","H1 ")&amp;RIGHT(YEAR(M8),2))</f>
        <v>H1 20</v>
      </c>
      <c r="O8" s="32">
        <v>12</v>
      </c>
      <c r="P8" s="35">
        <v>0.15</v>
      </c>
      <c r="Q8" s="26"/>
      <c r="R8" s="28"/>
      <c r="S8" s="28"/>
      <c r="T8" s="28"/>
      <c r="U8" s="28"/>
      <c r="V8" s="28"/>
      <c r="W8" s="28"/>
      <c r="X8" s="28"/>
      <c r="Y8" s="28"/>
      <c r="Z8" s="28"/>
      <c r="AA8" s="28"/>
      <c r="AB8" s="25">
        <f t="shared" ref="AB8:AB37" si="3">IF(L8="","",EDATE(M8,O8))</f>
        <v>44197</v>
      </c>
      <c r="AC8" s="29" t="str">
        <f t="shared" ref="AC8:AC37" si="4">IF(L8="","",IF(MONTH(EDATE(M8,O8))&gt;6,"H2 ","H1 ")&amp;RIGHT(YEAR(EDATE(M8,O8)),2))</f>
        <v>H1 21</v>
      </c>
    </row>
    <row r="9" spans="2:36" x14ac:dyDescent="0.45">
      <c r="B9" s="30">
        <v>50000</v>
      </c>
      <c r="C9" s="31"/>
      <c r="D9" s="25" t="str">
        <f t="shared" si="0"/>
        <v>H1 00</v>
      </c>
      <c r="E9" s="34"/>
      <c r="G9" s="30">
        <v>1250000</v>
      </c>
      <c r="H9" s="31">
        <v>44562</v>
      </c>
      <c r="I9" s="25" t="str">
        <f t="shared" si="1"/>
        <v>H1 22</v>
      </c>
      <c r="J9" s="33" t="s">
        <v>96</v>
      </c>
      <c r="L9" s="30"/>
      <c r="M9" s="31"/>
      <c r="N9" s="25" t="str">
        <f t="shared" si="2"/>
        <v/>
      </c>
      <c r="O9" s="32"/>
      <c r="P9" s="35"/>
      <c r="Q9" s="26"/>
      <c r="R9" s="28"/>
      <c r="S9" s="28"/>
      <c r="T9" s="28"/>
      <c r="U9" s="28"/>
      <c r="V9" s="28"/>
      <c r="W9" s="28"/>
      <c r="X9" s="28"/>
      <c r="Y9" s="28"/>
      <c r="Z9" s="28"/>
      <c r="AA9" s="28"/>
      <c r="AB9" s="25" t="str">
        <f t="shared" si="3"/>
        <v/>
      </c>
      <c r="AC9" s="29" t="str">
        <f t="shared" si="4"/>
        <v/>
      </c>
    </row>
    <row r="10" spans="2:36" x14ac:dyDescent="0.45">
      <c r="B10" s="30"/>
      <c r="C10" s="31"/>
      <c r="D10" s="25" t="str">
        <f t="shared" si="0"/>
        <v/>
      </c>
      <c r="E10" s="34"/>
      <c r="G10" s="30"/>
      <c r="H10" s="31"/>
      <c r="I10" s="25" t="str">
        <f t="shared" si="1"/>
        <v/>
      </c>
      <c r="J10" s="34"/>
      <c r="L10" s="30"/>
      <c r="M10" s="31"/>
      <c r="N10" s="25" t="str">
        <f t="shared" si="2"/>
        <v/>
      </c>
      <c r="O10" s="32"/>
      <c r="P10" s="35"/>
      <c r="Q10" s="26"/>
      <c r="R10" s="28"/>
      <c r="S10" s="28"/>
      <c r="T10" s="28"/>
      <c r="U10" s="28"/>
      <c r="V10" s="28"/>
      <c r="W10" s="28"/>
      <c r="X10" s="28"/>
      <c r="Y10" s="28"/>
      <c r="Z10" s="28"/>
      <c r="AA10" s="28"/>
      <c r="AB10" s="25" t="str">
        <f t="shared" si="3"/>
        <v/>
      </c>
      <c r="AC10" s="29" t="str">
        <f t="shared" si="4"/>
        <v/>
      </c>
    </row>
    <row r="11" spans="2:36" x14ac:dyDescent="0.45">
      <c r="B11" s="30"/>
      <c r="C11" s="31"/>
      <c r="D11" s="25" t="str">
        <f t="shared" si="0"/>
        <v/>
      </c>
      <c r="E11" s="34"/>
      <c r="G11" s="30"/>
      <c r="H11" s="31"/>
      <c r="I11" s="25" t="str">
        <f t="shared" si="1"/>
        <v/>
      </c>
      <c r="J11" s="34"/>
      <c r="L11" s="30"/>
      <c r="M11" s="31"/>
      <c r="N11" s="25" t="str">
        <f t="shared" si="2"/>
        <v/>
      </c>
      <c r="O11" s="32"/>
      <c r="P11" s="35"/>
      <c r="Q11" s="26"/>
      <c r="R11" s="28"/>
      <c r="S11" s="28"/>
      <c r="T11" s="28"/>
      <c r="U11" s="28"/>
      <c r="V11" s="28"/>
      <c r="W11" s="28"/>
      <c r="X11" s="28"/>
      <c r="Y11" s="28"/>
      <c r="Z11" s="28"/>
      <c r="AA11" s="28"/>
      <c r="AB11" s="25" t="str">
        <f t="shared" si="3"/>
        <v/>
      </c>
      <c r="AC11" s="29" t="str">
        <f t="shared" si="4"/>
        <v/>
      </c>
    </row>
    <row r="12" spans="2:36" x14ac:dyDescent="0.45">
      <c r="B12" s="30"/>
      <c r="C12" s="31"/>
      <c r="D12" s="25" t="str">
        <f t="shared" si="0"/>
        <v/>
      </c>
      <c r="E12" s="34"/>
      <c r="G12" s="30"/>
      <c r="H12" s="31"/>
      <c r="I12" s="25" t="str">
        <f t="shared" si="1"/>
        <v/>
      </c>
      <c r="J12" s="34"/>
      <c r="L12" s="30"/>
      <c r="M12" s="31"/>
      <c r="N12" s="25" t="str">
        <f t="shared" si="2"/>
        <v/>
      </c>
      <c r="O12" s="32"/>
      <c r="P12" s="35"/>
      <c r="Q12" s="26"/>
      <c r="R12" s="28"/>
      <c r="S12" s="28"/>
      <c r="T12" s="28"/>
      <c r="U12" s="28"/>
      <c r="V12" s="28"/>
      <c r="W12" s="28"/>
      <c r="X12" s="28"/>
      <c r="Y12" s="28"/>
      <c r="Z12" s="28"/>
      <c r="AA12" s="28"/>
      <c r="AB12" s="25" t="str">
        <f t="shared" si="3"/>
        <v/>
      </c>
      <c r="AC12" s="29" t="str">
        <f t="shared" si="4"/>
        <v/>
      </c>
    </row>
    <row r="13" spans="2:36" x14ac:dyDescent="0.45">
      <c r="B13" s="30"/>
      <c r="C13" s="31"/>
      <c r="D13" s="25" t="str">
        <f t="shared" si="0"/>
        <v/>
      </c>
      <c r="E13" s="34"/>
      <c r="G13" s="30"/>
      <c r="H13" s="31"/>
      <c r="I13" s="25" t="str">
        <f t="shared" si="1"/>
        <v/>
      </c>
      <c r="J13" s="34"/>
      <c r="L13" s="30"/>
      <c r="M13" s="31"/>
      <c r="N13" s="25" t="str">
        <f t="shared" si="2"/>
        <v/>
      </c>
      <c r="O13" s="32"/>
      <c r="P13" s="35"/>
      <c r="Q13" s="26"/>
      <c r="R13" s="28"/>
      <c r="S13" s="28"/>
      <c r="T13" s="28"/>
      <c r="U13" s="28"/>
      <c r="V13" s="28"/>
      <c r="W13" s="28"/>
      <c r="X13" s="28"/>
      <c r="Y13" s="28"/>
      <c r="Z13" s="28"/>
      <c r="AA13" s="28"/>
      <c r="AB13" s="25" t="str">
        <f t="shared" si="3"/>
        <v/>
      </c>
      <c r="AC13" s="29" t="str">
        <f t="shared" si="4"/>
        <v/>
      </c>
    </row>
    <row r="14" spans="2:36" x14ac:dyDescent="0.45">
      <c r="B14" s="30"/>
      <c r="C14" s="31"/>
      <c r="D14" s="25" t="str">
        <f t="shared" si="0"/>
        <v/>
      </c>
      <c r="E14" s="34"/>
      <c r="G14" s="30"/>
      <c r="H14" s="31"/>
      <c r="I14" s="25" t="str">
        <f t="shared" si="1"/>
        <v/>
      </c>
      <c r="J14" s="34"/>
      <c r="L14" s="30"/>
      <c r="M14" s="31"/>
      <c r="N14" s="25" t="str">
        <f t="shared" si="2"/>
        <v/>
      </c>
      <c r="O14" s="32"/>
      <c r="P14" s="35"/>
      <c r="Q14" s="26"/>
      <c r="R14" s="28"/>
      <c r="S14" s="28"/>
      <c r="T14" s="28"/>
      <c r="U14" s="28"/>
      <c r="V14" s="28"/>
      <c r="W14" s="28"/>
      <c r="X14" s="28"/>
      <c r="Y14" s="28"/>
      <c r="Z14" s="28"/>
      <c r="AA14" s="28"/>
      <c r="AB14" s="25" t="str">
        <f t="shared" si="3"/>
        <v/>
      </c>
      <c r="AC14" s="29" t="str">
        <f t="shared" si="4"/>
        <v/>
      </c>
    </row>
    <row r="15" spans="2:36" x14ac:dyDescent="0.45">
      <c r="B15" s="30"/>
      <c r="C15" s="31"/>
      <c r="D15" s="25" t="str">
        <f t="shared" si="0"/>
        <v/>
      </c>
      <c r="E15" s="34"/>
      <c r="G15" s="30"/>
      <c r="H15" s="31"/>
      <c r="I15" s="25" t="str">
        <f t="shared" si="1"/>
        <v/>
      </c>
      <c r="J15" s="34"/>
      <c r="L15" s="30"/>
      <c r="M15" s="31"/>
      <c r="N15" s="25" t="str">
        <f t="shared" si="2"/>
        <v/>
      </c>
      <c r="O15" s="32"/>
      <c r="P15" s="35"/>
      <c r="Q15" s="26"/>
      <c r="R15" s="28"/>
      <c r="S15" s="28"/>
      <c r="T15" s="28"/>
      <c r="U15" s="28"/>
      <c r="V15" s="28"/>
      <c r="W15" s="28"/>
      <c r="X15" s="28"/>
      <c r="Y15" s="28"/>
      <c r="Z15" s="28"/>
      <c r="AA15" s="28"/>
      <c r="AB15" s="25" t="str">
        <f t="shared" si="3"/>
        <v/>
      </c>
      <c r="AC15" s="29" t="str">
        <f t="shared" si="4"/>
        <v/>
      </c>
    </row>
    <row r="16" spans="2:36" x14ac:dyDescent="0.45">
      <c r="B16" s="30"/>
      <c r="C16" s="31"/>
      <c r="D16" s="25" t="str">
        <f t="shared" si="0"/>
        <v/>
      </c>
      <c r="E16" s="34"/>
      <c r="G16" s="30"/>
      <c r="H16" s="31"/>
      <c r="I16" s="25" t="str">
        <f t="shared" si="1"/>
        <v/>
      </c>
      <c r="J16" s="34"/>
      <c r="L16" s="30"/>
      <c r="M16" s="31"/>
      <c r="N16" s="25" t="str">
        <f t="shared" si="2"/>
        <v/>
      </c>
      <c r="O16" s="32"/>
      <c r="P16" s="35"/>
      <c r="Q16" s="26"/>
      <c r="R16" s="28"/>
      <c r="S16" s="28"/>
      <c r="T16" s="28"/>
      <c r="U16" s="28"/>
      <c r="V16" s="28"/>
      <c r="W16" s="28"/>
      <c r="X16" s="28"/>
      <c r="Y16" s="28"/>
      <c r="Z16" s="28"/>
      <c r="AA16" s="28"/>
      <c r="AB16" s="25" t="str">
        <f t="shared" si="3"/>
        <v/>
      </c>
      <c r="AC16" s="29" t="str">
        <f t="shared" si="4"/>
        <v/>
      </c>
    </row>
    <row r="17" spans="2:29" x14ac:dyDescent="0.45">
      <c r="B17" s="30"/>
      <c r="C17" s="31"/>
      <c r="D17" s="25" t="str">
        <f t="shared" si="0"/>
        <v/>
      </c>
      <c r="E17" s="34"/>
      <c r="G17" s="30"/>
      <c r="H17" s="31"/>
      <c r="I17" s="25" t="str">
        <f t="shared" si="1"/>
        <v/>
      </c>
      <c r="J17" s="34"/>
      <c r="L17" s="30"/>
      <c r="M17" s="31"/>
      <c r="N17" s="25" t="str">
        <f t="shared" si="2"/>
        <v/>
      </c>
      <c r="O17" s="32"/>
      <c r="P17" s="35"/>
      <c r="Q17" s="26"/>
      <c r="R17" s="28"/>
      <c r="S17" s="28"/>
      <c r="T17" s="28"/>
      <c r="U17" s="28"/>
      <c r="V17" s="28"/>
      <c r="W17" s="28"/>
      <c r="X17" s="28"/>
      <c r="Y17" s="28"/>
      <c r="Z17" s="28"/>
      <c r="AA17" s="28"/>
      <c r="AB17" s="25" t="str">
        <f t="shared" si="3"/>
        <v/>
      </c>
      <c r="AC17" s="29" t="str">
        <f t="shared" si="4"/>
        <v/>
      </c>
    </row>
    <row r="18" spans="2:29" x14ac:dyDescent="0.45">
      <c r="B18" s="30"/>
      <c r="C18" s="31"/>
      <c r="D18" s="25" t="str">
        <f t="shared" si="0"/>
        <v/>
      </c>
      <c r="E18" s="34"/>
      <c r="G18" s="30"/>
      <c r="H18" s="31"/>
      <c r="I18" s="25" t="str">
        <f t="shared" si="1"/>
        <v/>
      </c>
      <c r="J18" s="34"/>
      <c r="L18" s="30"/>
      <c r="M18" s="31"/>
      <c r="N18" s="25" t="str">
        <f t="shared" si="2"/>
        <v/>
      </c>
      <c r="O18" s="32"/>
      <c r="P18" s="35"/>
      <c r="Q18" s="26"/>
      <c r="R18" s="28"/>
      <c r="S18" s="28"/>
      <c r="T18" s="28"/>
      <c r="U18" s="28"/>
      <c r="V18" s="28"/>
      <c r="W18" s="28"/>
      <c r="X18" s="28"/>
      <c r="Y18" s="28"/>
      <c r="Z18" s="28"/>
      <c r="AA18" s="28"/>
      <c r="AB18" s="25" t="str">
        <f t="shared" si="3"/>
        <v/>
      </c>
      <c r="AC18" s="29" t="str">
        <f t="shared" si="4"/>
        <v/>
      </c>
    </row>
    <row r="19" spans="2:29" x14ac:dyDescent="0.45">
      <c r="B19" s="30"/>
      <c r="C19" s="31"/>
      <c r="D19" s="25" t="str">
        <f t="shared" si="0"/>
        <v/>
      </c>
      <c r="E19" s="34"/>
      <c r="G19" s="30"/>
      <c r="H19" s="31"/>
      <c r="I19" s="25" t="str">
        <f t="shared" si="1"/>
        <v/>
      </c>
      <c r="J19" s="34"/>
      <c r="L19" s="30"/>
      <c r="M19" s="31"/>
      <c r="N19" s="25" t="str">
        <f t="shared" si="2"/>
        <v/>
      </c>
      <c r="O19" s="32"/>
      <c r="P19" s="35"/>
      <c r="Q19" s="26"/>
      <c r="R19" s="28"/>
      <c r="S19" s="28"/>
      <c r="T19" s="28"/>
      <c r="U19" s="28"/>
      <c r="V19" s="28"/>
      <c r="W19" s="28"/>
      <c r="X19" s="28"/>
      <c r="Y19" s="28"/>
      <c r="Z19" s="28"/>
      <c r="AA19" s="28"/>
      <c r="AB19" s="25" t="str">
        <f t="shared" si="3"/>
        <v/>
      </c>
      <c r="AC19" s="29" t="str">
        <f t="shared" si="4"/>
        <v/>
      </c>
    </row>
    <row r="20" spans="2:29" x14ac:dyDescent="0.45">
      <c r="B20" s="30"/>
      <c r="C20" s="31"/>
      <c r="D20" s="25" t="str">
        <f t="shared" si="0"/>
        <v/>
      </c>
      <c r="E20" s="34"/>
      <c r="G20" s="30"/>
      <c r="H20" s="31"/>
      <c r="I20" s="25" t="str">
        <f t="shared" si="1"/>
        <v/>
      </c>
      <c r="J20" s="34"/>
      <c r="L20" s="30"/>
      <c r="M20" s="31"/>
      <c r="N20" s="25" t="str">
        <f t="shared" si="2"/>
        <v/>
      </c>
      <c r="O20" s="32"/>
      <c r="P20" s="35"/>
      <c r="Q20" s="26"/>
      <c r="R20" s="28"/>
      <c r="S20" s="28"/>
      <c r="T20" s="28"/>
      <c r="U20" s="28"/>
      <c r="V20" s="28"/>
      <c r="W20" s="28"/>
      <c r="X20" s="28"/>
      <c r="Y20" s="28"/>
      <c r="Z20" s="28"/>
      <c r="AA20" s="28"/>
      <c r="AB20" s="25" t="str">
        <f t="shared" si="3"/>
        <v/>
      </c>
      <c r="AC20" s="29" t="str">
        <f t="shared" si="4"/>
        <v/>
      </c>
    </row>
    <row r="21" spans="2:29" x14ac:dyDescent="0.45">
      <c r="B21" s="30"/>
      <c r="C21" s="31"/>
      <c r="D21" s="25" t="str">
        <f t="shared" si="0"/>
        <v/>
      </c>
      <c r="E21" s="34"/>
      <c r="G21" s="30"/>
      <c r="H21" s="31"/>
      <c r="I21" s="25" t="str">
        <f t="shared" si="1"/>
        <v/>
      </c>
      <c r="J21" s="34"/>
      <c r="L21" s="30"/>
      <c r="M21" s="31"/>
      <c r="N21" s="25" t="str">
        <f t="shared" si="2"/>
        <v/>
      </c>
      <c r="O21" s="32"/>
      <c r="P21" s="35"/>
      <c r="Q21" s="26"/>
      <c r="R21" s="28"/>
      <c r="S21" s="28"/>
      <c r="T21" s="28"/>
      <c r="U21" s="28"/>
      <c r="V21" s="28"/>
      <c r="W21" s="28"/>
      <c r="X21" s="28"/>
      <c r="Y21" s="28"/>
      <c r="Z21" s="28"/>
      <c r="AA21" s="28"/>
      <c r="AB21" s="25" t="str">
        <f t="shared" si="3"/>
        <v/>
      </c>
      <c r="AC21" s="29" t="str">
        <f t="shared" si="4"/>
        <v/>
      </c>
    </row>
    <row r="22" spans="2:29" x14ac:dyDescent="0.45">
      <c r="B22" s="30"/>
      <c r="C22" s="31"/>
      <c r="D22" s="25" t="str">
        <f t="shared" si="0"/>
        <v/>
      </c>
      <c r="E22" s="34"/>
      <c r="G22" s="30"/>
      <c r="H22" s="31"/>
      <c r="I22" s="25" t="str">
        <f t="shared" si="1"/>
        <v/>
      </c>
      <c r="J22" s="34"/>
      <c r="L22" s="30"/>
      <c r="M22" s="31"/>
      <c r="N22" s="25" t="str">
        <f t="shared" si="2"/>
        <v/>
      </c>
      <c r="O22" s="32"/>
      <c r="P22" s="35"/>
      <c r="Q22" s="26"/>
      <c r="R22" s="28"/>
      <c r="S22" s="28"/>
      <c r="T22" s="28"/>
      <c r="U22" s="28"/>
      <c r="V22" s="28"/>
      <c r="W22" s="28"/>
      <c r="X22" s="28"/>
      <c r="Y22" s="28"/>
      <c r="Z22" s="28"/>
      <c r="AA22" s="28"/>
      <c r="AB22" s="25" t="str">
        <f t="shared" si="3"/>
        <v/>
      </c>
      <c r="AC22" s="29" t="str">
        <f t="shared" si="4"/>
        <v/>
      </c>
    </row>
    <row r="23" spans="2:29" x14ac:dyDescent="0.45">
      <c r="B23" s="30"/>
      <c r="C23" s="31"/>
      <c r="D23" s="25" t="str">
        <f t="shared" si="0"/>
        <v/>
      </c>
      <c r="E23" s="34"/>
      <c r="G23" s="30"/>
      <c r="H23" s="31"/>
      <c r="I23" s="25" t="str">
        <f t="shared" si="1"/>
        <v/>
      </c>
      <c r="J23" s="34"/>
      <c r="L23" s="30"/>
      <c r="M23" s="31"/>
      <c r="N23" s="25" t="str">
        <f t="shared" si="2"/>
        <v/>
      </c>
      <c r="O23" s="32"/>
      <c r="P23" s="35"/>
      <c r="Q23" s="26"/>
      <c r="R23" s="28"/>
      <c r="S23" s="28"/>
      <c r="T23" s="28"/>
      <c r="U23" s="28"/>
      <c r="V23" s="28"/>
      <c r="W23" s="28"/>
      <c r="X23" s="28"/>
      <c r="Y23" s="28"/>
      <c r="Z23" s="28"/>
      <c r="AA23" s="28"/>
      <c r="AB23" s="25" t="str">
        <f t="shared" si="3"/>
        <v/>
      </c>
      <c r="AC23" s="29" t="str">
        <f t="shared" si="4"/>
        <v/>
      </c>
    </row>
    <row r="24" spans="2:29" x14ac:dyDescent="0.45">
      <c r="B24" s="30"/>
      <c r="C24" s="31"/>
      <c r="D24" s="25" t="str">
        <f t="shared" si="0"/>
        <v/>
      </c>
      <c r="E24" s="34"/>
      <c r="G24" s="30"/>
      <c r="H24" s="31"/>
      <c r="I24" s="25" t="str">
        <f t="shared" si="1"/>
        <v/>
      </c>
      <c r="J24" s="34"/>
      <c r="L24" s="30"/>
      <c r="M24" s="31"/>
      <c r="N24" s="25" t="str">
        <f t="shared" si="2"/>
        <v/>
      </c>
      <c r="O24" s="32"/>
      <c r="P24" s="35"/>
      <c r="Q24" s="26"/>
      <c r="R24" s="28"/>
      <c r="S24" s="28"/>
      <c r="T24" s="28"/>
      <c r="U24" s="28"/>
      <c r="V24" s="28"/>
      <c r="W24" s="28"/>
      <c r="X24" s="28"/>
      <c r="Y24" s="28"/>
      <c r="Z24" s="28"/>
      <c r="AA24" s="28"/>
      <c r="AB24" s="25" t="str">
        <f t="shared" si="3"/>
        <v/>
      </c>
      <c r="AC24" s="29" t="str">
        <f t="shared" si="4"/>
        <v/>
      </c>
    </row>
    <row r="25" spans="2:29" x14ac:dyDescent="0.45">
      <c r="B25" s="30"/>
      <c r="C25" s="31"/>
      <c r="D25" s="25" t="str">
        <f t="shared" si="0"/>
        <v/>
      </c>
      <c r="E25" s="34"/>
      <c r="G25" s="30"/>
      <c r="H25" s="31"/>
      <c r="I25" s="25" t="str">
        <f t="shared" si="1"/>
        <v/>
      </c>
      <c r="J25" s="34"/>
      <c r="L25" s="30"/>
      <c r="M25" s="31"/>
      <c r="N25" s="25" t="str">
        <f t="shared" si="2"/>
        <v/>
      </c>
      <c r="O25" s="32"/>
      <c r="P25" s="35"/>
      <c r="Q25" s="26"/>
      <c r="R25" s="28"/>
      <c r="S25" s="28"/>
      <c r="T25" s="28"/>
      <c r="U25" s="28"/>
      <c r="V25" s="28"/>
      <c r="W25" s="28"/>
      <c r="X25" s="28"/>
      <c r="Y25" s="28"/>
      <c r="Z25" s="28"/>
      <c r="AA25" s="28"/>
      <c r="AB25" s="25" t="str">
        <f t="shared" si="3"/>
        <v/>
      </c>
      <c r="AC25" s="29" t="str">
        <f t="shared" si="4"/>
        <v/>
      </c>
    </row>
    <row r="26" spans="2:29" x14ac:dyDescent="0.45">
      <c r="B26" s="30"/>
      <c r="C26" s="31"/>
      <c r="D26" s="25" t="str">
        <f t="shared" si="0"/>
        <v/>
      </c>
      <c r="E26" s="34"/>
      <c r="G26" s="30"/>
      <c r="H26" s="31"/>
      <c r="I26" s="25" t="str">
        <f t="shared" si="1"/>
        <v/>
      </c>
      <c r="J26" s="34"/>
      <c r="L26" s="30"/>
      <c r="M26" s="31"/>
      <c r="N26" s="25" t="str">
        <f t="shared" si="2"/>
        <v/>
      </c>
      <c r="O26" s="32"/>
      <c r="P26" s="35"/>
      <c r="Q26" s="26"/>
      <c r="R26" s="28"/>
      <c r="S26" s="28"/>
      <c r="T26" s="28"/>
      <c r="U26" s="28"/>
      <c r="V26" s="28"/>
      <c r="W26" s="28"/>
      <c r="X26" s="28"/>
      <c r="Y26" s="28"/>
      <c r="Z26" s="28"/>
      <c r="AA26" s="28"/>
      <c r="AB26" s="25" t="str">
        <f t="shared" si="3"/>
        <v/>
      </c>
      <c r="AC26" s="29" t="str">
        <f t="shared" si="4"/>
        <v/>
      </c>
    </row>
    <row r="27" spans="2:29" x14ac:dyDescent="0.45">
      <c r="B27" s="30"/>
      <c r="C27" s="31"/>
      <c r="D27" s="25" t="str">
        <f t="shared" si="0"/>
        <v/>
      </c>
      <c r="E27" s="34"/>
      <c r="G27" s="30"/>
      <c r="H27" s="31"/>
      <c r="I27" s="25" t="str">
        <f t="shared" si="1"/>
        <v/>
      </c>
      <c r="J27" s="34"/>
      <c r="L27" s="30"/>
      <c r="M27" s="31"/>
      <c r="N27" s="25" t="str">
        <f t="shared" si="2"/>
        <v/>
      </c>
      <c r="O27" s="32"/>
      <c r="P27" s="35"/>
      <c r="Q27" s="26"/>
      <c r="R27" s="28"/>
      <c r="S27" s="28"/>
      <c r="T27" s="28"/>
      <c r="U27" s="28"/>
      <c r="V27" s="28"/>
      <c r="W27" s="28"/>
      <c r="X27" s="28"/>
      <c r="Y27" s="28"/>
      <c r="Z27" s="28"/>
      <c r="AA27" s="28"/>
      <c r="AB27" s="25" t="str">
        <f t="shared" si="3"/>
        <v/>
      </c>
      <c r="AC27" s="29" t="str">
        <f t="shared" si="4"/>
        <v/>
      </c>
    </row>
    <row r="28" spans="2:29" x14ac:dyDescent="0.45">
      <c r="B28" s="30"/>
      <c r="C28" s="31"/>
      <c r="D28" s="25" t="str">
        <f t="shared" si="0"/>
        <v/>
      </c>
      <c r="E28" s="34"/>
      <c r="G28" s="30"/>
      <c r="H28" s="31"/>
      <c r="I28" s="25" t="str">
        <f t="shared" si="1"/>
        <v/>
      </c>
      <c r="J28" s="34"/>
      <c r="L28" s="30"/>
      <c r="M28" s="31"/>
      <c r="N28" s="25" t="str">
        <f t="shared" si="2"/>
        <v/>
      </c>
      <c r="O28" s="32"/>
      <c r="P28" s="35"/>
      <c r="Q28" s="26"/>
      <c r="R28" s="28"/>
      <c r="S28" s="28"/>
      <c r="T28" s="28"/>
      <c r="U28" s="28"/>
      <c r="V28" s="28"/>
      <c r="W28" s="28"/>
      <c r="X28" s="28"/>
      <c r="Y28" s="28"/>
      <c r="Z28" s="28"/>
      <c r="AA28" s="28"/>
      <c r="AB28" s="25" t="str">
        <f t="shared" si="3"/>
        <v/>
      </c>
      <c r="AC28" s="29" t="str">
        <f t="shared" si="4"/>
        <v/>
      </c>
    </row>
    <row r="29" spans="2:29" x14ac:dyDescent="0.45">
      <c r="B29" s="30"/>
      <c r="C29" s="31"/>
      <c r="D29" s="25" t="str">
        <f t="shared" si="0"/>
        <v/>
      </c>
      <c r="E29" s="34"/>
      <c r="G29" s="30"/>
      <c r="H29" s="31"/>
      <c r="I29" s="25" t="str">
        <f t="shared" si="1"/>
        <v/>
      </c>
      <c r="J29" s="34"/>
      <c r="L29" s="30"/>
      <c r="M29" s="31"/>
      <c r="N29" s="25" t="str">
        <f t="shared" si="2"/>
        <v/>
      </c>
      <c r="O29" s="32"/>
      <c r="P29" s="35"/>
      <c r="Q29" s="26"/>
      <c r="R29" s="28"/>
      <c r="S29" s="28"/>
      <c r="T29" s="28"/>
      <c r="U29" s="28"/>
      <c r="V29" s="28"/>
      <c r="W29" s="28"/>
      <c r="X29" s="28"/>
      <c r="Y29" s="28"/>
      <c r="Z29" s="28"/>
      <c r="AA29" s="28"/>
      <c r="AB29" s="25" t="str">
        <f t="shared" si="3"/>
        <v/>
      </c>
      <c r="AC29" s="29" t="str">
        <f t="shared" si="4"/>
        <v/>
      </c>
    </row>
    <row r="30" spans="2:29" x14ac:dyDescent="0.45">
      <c r="B30" s="30"/>
      <c r="C30" s="31"/>
      <c r="D30" s="25" t="str">
        <f t="shared" si="0"/>
        <v/>
      </c>
      <c r="E30" s="34"/>
      <c r="G30" s="30"/>
      <c r="H30" s="31"/>
      <c r="I30" s="25" t="str">
        <f t="shared" si="1"/>
        <v/>
      </c>
      <c r="J30" s="34"/>
      <c r="L30" s="30"/>
      <c r="M30" s="31"/>
      <c r="N30" s="25" t="str">
        <f t="shared" si="2"/>
        <v/>
      </c>
      <c r="O30" s="32"/>
      <c r="P30" s="35"/>
      <c r="Q30" s="26"/>
      <c r="R30" s="28"/>
      <c r="S30" s="28"/>
      <c r="T30" s="28"/>
      <c r="U30" s="28"/>
      <c r="V30" s="28"/>
      <c r="W30" s="28"/>
      <c r="X30" s="28"/>
      <c r="Y30" s="28"/>
      <c r="Z30" s="28"/>
      <c r="AA30" s="28"/>
      <c r="AB30" s="25" t="str">
        <f t="shared" si="3"/>
        <v/>
      </c>
      <c r="AC30" s="29" t="str">
        <f t="shared" si="4"/>
        <v/>
      </c>
    </row>
    <row r="31" spans="2:29" x14ac:dyDescent="0.45">
      <c r="B31" s="30"/>
      <c r="C31" s="31"/>
      <c r="D31" s="25" t="str">
        <f t="shared" si="0"/>
        <v/>
      </c>
      <c r="E31" s="34"/>
      <c r="G31" s="30"/>
      <c r="H31" s="31"/>
      <c r="I31" s="25" t="str">
        <f t="shared" si="1"/>
        <v/>
      </c>
      <c r="J31" s="34"/>
      <c r="L31" s="30"/>
      <c r="M31" s="31"/>
      <c r="N31" s="25" t="str">
        <f t="shared" si="2"/>
        <v/>
      </c>
      <c r="O31" s="32"/>
      <c r="P31" s="35"/>
      <c r="Q31" s="26"/>
      <c r="R31" s="28"/>
      <c r="S31" s="28"/>
      <c r="T31" s="28"/>
      <c r="U31" s="28"/>
      <c r="V31" s="28"/>
      <c r="W31" s="28"/>
      <c r="X31" s="28"/>
      <c r="Y31" s="28"/>
      <c r="Z31" s="28"/>
      <c r="AA31" s="28"/>
      <c r="AB31" s="25" t="str">
        <f t="shared" si="3"/>
        <v/>
      </c>
      <c r="AC31" s="29" t="str">
        <f t="shared" si="4"/>
        <v/>
      </c>
    </row>
    <row r="32" spans="2:29" x14ac:dyDescent="0.45">
      <c r="B32" s="30"/>
      <c r="C32" s="31"/>
      <c r="D32" s="25" t="str">
        <f t="shared" si="0"/>
        <v/>
      </c>
      <c r="E32" s="34"/>
      <c r="G32" s="30"/>
      <c r="H32" s="31"/>
      <c r="I32" s="25" t="str">
        <f t="shared" si="1"/>
        <v/>
      </c>
      <c r="J32" s="34"/>
      <c r="L32" s="30"/>
      <c r="M32" s="31"/>
      <c r="N32" s="25" t="str">
        <f t="shared" si="2"/>
        <v/>
      </c>
      <c r="O32" s="32"/>
      <c r="P32" s="35"/>
      <c r="Q32" s="26"/>
      <c r="R32" s="28"/>
      <c r="S32" s="28"/>
      <c r="T32" s="28"/>
      <c r="U32" s="28"/>
      <c r="V32" s="28"/>
      <c r="W32" s="28"/>
      <c r="X32" s="28"/>
      <c r="Y32" s="28"/>
      <c r="Z32" s="28"/>
      <c r="AA32" s="28"/>
      <c r="AB32" s="25" t="str">
        <f t="shared" si="3"/>
        <v/>
      </c>
      <c r="AC32" s="29" t="str">
        <f t="shared" si="4"/>
        <v/>
      </c>
    </row>
    <row r="33" spans="2:29" x14ac:dyDescent="0.45">
      <c r="B33" s="72"/>
      <c r="C33" s="73"/>
      <c r="D33" s="74" t="str">
        <f t="shared" si="0"/>
        <v/>
      </c>
      <c r="E33" s="75"/>
      <c r="F33" s="76"/>
      <c r="G33" s="72"/>
      <c r="H33" s="73"/>
      <c r="I33" s="74" t="str">
        <f t="shared" si="1"/>
        <v/>
      </c>
      <c r="J33" s="75"/>
      <c r="K33" s="76"/>
      <c r="L33" s="72"/>
      <c r="M33" s="73"/>
      <c r="N33" s="74" t="str">
        <f t="shared" si="2"/>
        <v/>
      </c>
      <c r="O33" s="75"/>
      <c r="P33" s="77"/>
      <c r="Q33" s="78"/>
      <c r="R33" s="79"/>
      <c r="S33" s="79"/>
      <c r="T33" s="79"/>
      <c r="U33" s="79"/>
      <c r="V33" s="79"/>
      <c r="W33" s="79"/>
      <c r="X33" s="79"/>
      <c r="Y33" s="79"/>
      <c r="Z33" s="79"/>
      <c r="AA33" s="79"/>
      <c r="AB33" s="74" t="str">
        <f t="shared" si="3"/>
        <v/>
      </c>
      <c r="AC33" s="80" t="str">
        <f t="shared" si="4"/>
        <v/>
      </c>
    </row>
    <row r="34" spans="2:29" x14ac:dyDescent="0.45">
      <c r="B34" s="81"/>
      <c r="C34" s="82"/>
      <c r="D34" s="83" t="str">
        <f t="shared" si="0"/>
        <v/>
      </c>
      <c r="E34" s="84"/>
      <c r="F34" s="76"/>
      <c r="G34" s="81"/>
      <c r="H34" s="82"/>
      <c r="I34" s="83" t="str">
        <f t="shared" si="1"/>
        <v/>
      </c>
      <c r="J34" s="84"/>
      <c r="K34" s="76"/>
      <c r="L34" s="81"/>
      <c r="M34" s="82"/>
      <c r="N34" s="83" t="str">
        <f t="shared" si="2"/>
        <v/>
      </c>
      <c r="O34" s="84"/>
      <c r="P34" s="85"/>
      <c r="Q34" s="86"/>
      <c r="R34" s="87"/>
      <c r="S34" s="87"/>
      <c r="T34" s="87"/>
      <c r="U34" s="87"/>
      <c r="V34" s="87"/>
      <c r="W34" s="87"/>
      <c r="X34" s="87"/>
      <c r="Y34" s="87"/>
      <c r="Z34" s="87"/>
      <c r="AA34" s="87"/>
      <c r="AB34" s="83" t="str">
        <f t="shared" si="3"/>
        <v/>
      </c>
      <c r="AC34" s="88" t="str">
        <f t="shared" si="4"/>
        <v/>
      </c>
    </row>
    <row r="35" spans="2:29" x14ac:dyDescent="0.45">
      <c r="B35" s="81"/>
      <c r="C35" s="82"/>
      <c r="D35" s="88"/>
      <c r="E35" s="84"/>
      <c r="F35" s="76"/>
      <c r="G35" s="81"/>
      <c r="H35" s="82"/>
      <c r="I35" s="83" t="str">
        <f t="shared" si="1"/>
        <v/>
      </c>
      <c r="J35" s="84"/>
      <c r="K35" s="76"/>
      <c r="L35" s="81"/>
      <c r="M35" s="82"/>
      <c r="N35" s="83" t="str">
        <f t="shared" si="2"/>
        <v/>
      </c>
      <c r="O35" s="84"/>
      <c r="P35" s="85"/>
      <c r="Q35" s="86"/>
      <c r="R35" s="87"/>
      <c r="S35" s="87"/>
      <c r="T35" s="87"/>
      <c r="U35" s="87"/>
      <c r="V35" s="87"/>
      <c r="W35" s="87"/>
      <c r="X35" s="87"/>
      <c r="Y35" s="87"/>
      <c r="Z35" s="87"/>
      <c r="AA35" s="87"/>
      <c r="AB35" s="83" t="str">
        <f t="shared" si="3"/>
        <v/>
      </c>
      <c r="AC35" s="88" t="str">
        <f t="shared" si="4"/>
        <v/>
      </c>
    </row>
    <row r="36" spans="2:29" x14ac:dyDescent="0.45">
      <c r="B36" s="81"/>
      <c r="C36" s="82"/>
      <c r="D36" s="88"/>
      <c r="E36" s="84"/>
      <c r="F36" s="76"/>
      <c r="G36" s="81"/>
      <c r="H36" s="82"/>
      <c r="I36" s="83" t="str">
        <f t="shared" si="1"/>
        <v/>
      </c>
      <c r="J36" s="84"/>
      <c r="K36" s="76"/>
      <c r="L36" s="81"/>
      <c r="M36" s="82"/>
      <c r="N36" s="83" t="str">
        <f t="shared" si="2"/>
        <v/>
      </c>
      <c r="O36" s="84"/>
      <c r="P36" s="85"/>
      <c r="Q36" s="86"/>
      <c r="R36" s="87"/>
      <c r="S36" s="87"/>
      <c r="T36" s="87"/>
      <c r="U36" s="87"/>
      <c r="V36" s="87"/>
      <c r="W36" s="87"/>
      <c r="X36" s="87"/>
      <c r="Y36" s="87"/>
      <c r="Z36" s="87"/>
      <c r="AA36" s="87"/>
      <c r="AB36" s="83" t="str">
        <f t="shared" si="3"/>
        <v/>
      </c>
      <c r="AC36" s="88" t="str">
        <f t="shared" si="4"/>
        <v/>
      </c>
    </row>
    <row r="37" spans="2:29" x14ac:dyDescent="0.45">
      <c r="B37" s="81"/>
      <c r="C37" s="82"/>
      <c r="D37" s="88"/>
      <c r="E37" s="84"/>
      <c r="F37" s="76"/>
      <c r="G37" s="81"/>
      <c r="H37" s="82"/>
      <c r="I37" s="88"/>
      <c r="J37" s="84"/>
      <c r="K37" s="76"/>
      <c r="L37" s="81"/>
      <c r="M37" s="82"/>
      <c r="N37" s="83" t="str">
        <f t="shared" si="2"/>
        <v/>
      </c>
      <c r="O37" s="84"/>
      <c r="P37" s="85"/>
      <c r="Q37" s="86"/>
      <c r="R37" s="87"/>
      <c r="S37" s="87"/>
      <c r="T37" s="87"/>
      <c r="U37" s="87"/>
      <c r="V37" s="87"/>
      <c r="W37" s="87"/>
      <c r="X37" s="87"/>
      <c r="Y37" s="87"/>
      <c r="Z37" s="87"/>
      <c r="AA37" s="87"/>
      <c r="AB37" s="83" t="str">
        <f t="shared" si="3"/>
        <v/>
      </c>
      <c r="AC37" s="88" t="str">
        <f t="shared" si="4"/>
        <v/>
      </c>
    </row>
    <row r="38" spans="2:29" x14ac:dyDescent="0.45">
      <c r="B38" s="63"/>
      <c r="C38" s="63"/>
      <c r="E38" s="63"/>
      <c r="G38" s="63"/>
      <c r="H38" s="63"/>
      <c r="J38" s="63"/>
      <c r="L38" s="67"/>
      <c r="M38" s="65"/>
      <c r="N38" s="59"/>
      <c r="O38" s="63"/>
      <c r="P38" s="68"/>
      <c r="Q38" s="61"/>
      <c r="R38" s="62"/>
      <c r="S38" s="62"/>
      <c r="T38" s="62"/>
      <c r="U38" s="62"/>
      <c r="V38" s="62"/>
      <c r="W38" s="62"/>
      <c r="X38" s="62"/>
      <c r="Y38" s="62"/>
      <c r="Z38" s="62"/>
      <c r="AA38" s="62"/>
      <c r="AB38" s="59"/>
    </row>
    <row r="39" spans="2:29" x14ac:dyDescent="0.45">
      <c r="B39" s="63"/>
      <c r="C39" s="63"/>
      <c r="E39" s="63"/>
      <c r="G39" s="63"/>
      <c r="H39" s="63"/>
      <c r="J39" s="63"/>
      <c r="L39" s="67"/>
      <c r="M39" s="65"/>
      <c r="N39" s="59"/>
      <c r="O39" s="63"/>
      <c r="P39" s="68"/>
      <c r="Q39" s="61"/>
      <c r="R39" s="62"/>
      <c r="S39" s="62"/>
      <c r="T39" s="62"/>
      <c r="U39" s="62"/>
      <c r="V39" s="62"/>
      <c r="W39" s="62"/>
      <c r="X39" s="62"/>
      <c r="Y39" s="62"/>
      <c r="Z39" s="62"/>
      <c r="AA39" s="62"/>
      <c r="AB39" s="59"/>
    </row>
    <row r="40" spans="2:29" x14ac:dyDescent="0.45">
      <c r="B40" s="63"/>
      <c r="C40" s="63"/>
      <c r="E40" s="63"/>
      <c r="G40" s="63"/>
      <c r="H40" s="63"/>
      <c r="J40" s="63"/>
      <c r="L40" s="63"/>
      <c r="M40" s="63"/>
      <c r="O40" s="63"/>
      <c r="P40" s="63"/>
    </row>
    <row r="41" spans="2:29" x14ac:dyDescent="0.45">
      <c r="B41" s="63"/>
      <c r="C41" s="63"/>
      <c r="E41" s="63"/>
      <c r="G41" s="63"/>
      <c r="H41" s="63"/>
      <c r="J41" s="63"/>
      <c r="L41" s="63"/>
      <c r="M41" s="63"/>
      <c r="O41" s="63"/>
      <c r="P41" s="63"/>
    </row>
    <row r="42" spans="2:29" x14ac:dyDescent="0.45">
      <c r="B42" s="63"/>
      <c r="C42" s="63"/>
      <c r="E42" s="63"/>
      <c r="G42" s="63"/>
      <c r="H42" s="63"/>
      <c r="J42" s="63"/>
      <c r="L42" s="63"/>
      <c r="M42" s="63"/>
      <c r="O42" s="63"/>
      <c r="P42" s="63"/>
    </row>
    <row r="43" spans="2:29" x14ac:dyDescent="0.45">
      <c r="B43" s="63"/>
      <c r="C43" s="63"/>
      <c r="E43" s="63"/>
      <c r="G43" s="63"/>
      <c r="H43" s="63"/>
      <c r="J43" s="63"/>
      <c r="L43" s="63"/>
      <c r="M43" s="63"/>
      <c r="O43" s="63"/>
      <c r="P43" s="63"/>
    </row>
    <row r="44" spans="2:29" x14ac:dyDescent="0.45">
      <c r="B44" s="63"/>
      <c r="C44" s="63"/>
      <c r="E44" s="63"/>
      <c r="G44" s="63"/>
      <c r="H44" s="63"/>
      <c r="J44" s="63"/>
      <c r="L44" s="63"/>
      <c r="M44" s="63"/>
      <c r="O44" s="63"/>
      <c r="P44" s="63"/>
    </row>
    <row r="45" spans="2:29" x14ac:dyDescent="0.45">
      <c r="B45" s="63"/>
      <c r="C45" s="63"/>
      <c r="E45" s="63"/>
      <c r="G45" s="63"/>
      <c r="H45" s="63"/>
      <c r="J45" s="63"/>
      <c r="L45" s="63"/>
      <c r="M45" s="63"/>
      <c r="O45" s="63"/>
      <c r="P45" s="63"/>
    </row>
    <row r="46" spans="2:29" x14ac:dyDescent="0.45">
      <c r="B46" s="63"/>
      <c r="C46" s="63"/>
      <c r="E46" s="63"/>
      <c r="G46" s="63"/>
      <c r="H46" s="63"/>
      <c r="J46" s="63"/>
      <c r="L46" s="63"/>
      <c r="M46" s="63"/>
      <c r="O46" s="63"/>
      <c r="P46" s="63"/>
    </row>
    <row r="47" spans="2:29" x14ac:dyDescent="0.45">
      <c r="B47" s="63"/>
      <c r="C47" s="63"/>
      <c r="E47" s="63"/>
      <c r="G47" s="63"/>
      <c r="H47" s="63"/>
      <c r="J47" s="63"/>
      <c r="L47" s="63"/>
      <c r="M47" s="63"/>
      <c r="O47" s="63"/>
      <c r="P47" s="63"/>
    </row>
    <row r="48" spans="2:29" x14ac:dyDescent="0.45">
      <c r="B48" s="63"/>
      <c r="C48" s="63"/>
      <c r="E48" s="63"/>
      <c r="G48" s="63"/>
      <c r="H48" s="63"/>
      <c r="J48" s="63"/>
      <c r="L48" s="63"/>
      <c r="M48" s="63"/>
      <c r="O48" s="63"/>
      <c r="P48" s="63"/>
    </row>
    <row r="49" spans="2:28" x14ac:dyDescent="0.45">
      <c r="B49" s="63"/>
      <c r="C49" s="63"/>
      <c r="E49" s="63"/>
      <c r="G49" s="63"/>
      <c r="H49" s="63"/>
      <c r="J49" s="63"/>
      <c r="L49" s="63"/>
      <c r="M49" s="63"/>
      <c r="O49" s="63"/>
      <c r="P49" s="63"/>
    </row>
    <row r="50" spans="2:28" x14ac:dyDescent="0.45">
      <c r="B50" s="63"/>
      <c r="C50" s="63"/>
      <c r="E50" s="63"/>
      <c r="G50" s="63"/>
      <c r="H50" s="63"/>
      <c r="J50" s="63"/>
      <c r="L50" s="63"/>
      <c r="M50" s="63"/>
      <c r="O50" s="63"/>
      <c r="P50" s="63"/>
    </row>
    <row r="51" spans="2:28" x14ac:dyDescent="0.45">
      <c r="B51" s="63"/>
      <c r="C51" s="63"/>
      <c r="E51" s="63"/>
      <c r="G51" s="63"/>
      <c r="H51" s="63"/>
      <c r="J51" s="63"/>
      <c r="L51" s="63"/>
      <c r="M51" s="63"/>
      <c r="O51" s="63"/>
      <c r="P51" s="63"/>
    </row>
    <row r="52" spans="2:28" x14ac:dyDescent="0.45">
      <c r="B52" s="63"/>
      <c r="C52" s="63"/>
      <c r="E52" s="63"/>
      <c r="G52" s="63"/>
      <c r="H52" s="63"/>
      <c r="J52" s="63"/>
      <c r="L52" s="63"/>
      <c r="M52" s="63"/>
      <c r="O52" s="63"/>
      <c r="P52" s="63"/>
    </row>
    <row r="53" spans="2:28" x14ac:dyDescent="0.45">
      <c r="B53" s="63"/>
      <c r="C53" s="63"/>
      <c r="E53" s="63"/>
      <c r="G53" s="63"/>
      <c r="H53" s="63"/>
      <c r="J53" s="63"/>
      <c r="L53" s="63"/>
      <c r="M53" s="63"/>
      <c r="O53" s="63"/>
      <c r="P53" s="63"/>
    </row>
    <row r="54" spans="2:28" x14ac:dyDescent="0.45">
      <c r="B54" s="63"/>
      <c r="C54" s="63"/>
      <c r="E54" s="63"/>
      <c r="G54" s="63"/>
      <c r="H54" s="63"/>
      <c r="J54" s="63"/>
      <c r="L54" s="67"/>
      <c r="M54" s="65"/>
      <c r="N54" s="59"/>
      <c r="O54" s="63"/>
      <c r="P54" s="68"/>
      <c r="Q54" s="61"/>
      <c r="R54" s="62"/>
      <c r="S54" s="62"/>
      <c r="T54" s="62"/>
      <c r="U54" s="62"/>
      <c r="V54" s="62"/>
      <c r="W54" s="62"/>
      <c r="X54" s="62"/>
      <c r="Y54" s="62"/>
      <c r="Z54" s="62"/>
      <c r="AA54" s="62"/>
      <c r="AB54" s="59"/>
    </row>
    <row r="55" spans="2:28" x14ac:dyDescent="0.45">
      <c r="B55" s="63"/>
      <c r="C55" s="63"/>
      <c r="E55" s="63"/>
      <c r="G55" s="63"/>
      <c r="H55" s="63"/>
      <c r="J55" s="63"/>
      <c r="L55" s="67"/>
      <c r="M55" s="65"/>
      <c r="N55" s="59"/>
      <c r="O55" s="63"/>
      <c r="P55" s="68"/>
      <c r="Q55" s="61"/>
      <c r="R55" s="62"/>
      <c r="S55" s="62"/>
      <c r="T55" s="62"/>
      <c r="U55" s="62"/>
      <c r="V55" s="62"/>
      <c r="W55" s="62"/>
      <c r="X55" s="62"/>
      <c r="Y55" s="62"/>
      <c r="Z55" s="62"/>
      <c r="AA55" s="62"/>
      <c r="AB55" s="59"/>
    </row>
    <row r="56" spans="2:28" x14ac:dyDescent="0.45">
      <c r="B56" s="63"/>
      <c r="C56" s="63"/>
      <c r="E56" s="63"/>
      <c r="G56" s="63"/>
      <c r="H56" s="63"/>
      <c r="J56" s="63"/>
      <c r="L56" s="67"/>
      <c r="M56" s="65"/>
      <c r="N56" s="59"/>
      <c r="O56" s="63"/>
      <c r="P56" s="68"/>
      <c r="Q56" s="61"/>
      <c r="R56" s="62"/>
      <c r="S56" s="62"/>
      <c r="T56" s="62"/>
      <c r="U56" s="62"/>
      <c r="V56" s="62"/>
      <c r="W56" s="62"/>
      <c r="X56" s="62"/>
      <c r="Y56" s="62"/>
      <c r="Z56" s="62"/>
      <c r="AA56" s="62"/>
      <c r="AB56" s="59"/>
    </row>
    <row r="57" spans="2:28" x14ac:dyDescent="0.45">
      <c r="B57" s="63"/>
      <c r="C57" s="63"/>
      <c r="E57" s="63"/>
      <c r="G57" s="63"/>
      <c r="H57" s="63"/>
      <c r="J57" s="63"/>
      <c r="L57" s="67"/>
      <c r="M57" s="65"/>
      <c r="N57" s="59"/>
      <c r="O57" s="63"/>
      <c r="P57" s="68"/>
      <c r="Q57" s="61"/>
      <c r="R57" s="62"/>
      <c r="S57" s="62"/>
      <c r="T57" s="62"/>
      <c r="U57" s="62"/>
      <c r="V57" s="62"/>
      <c r="W57" s="62"/>
      <c r="X57" s="62"/>
      <c r="Y57" s="62"/>
      <c r="Z57" s="62"/>
      <c r="AA57" s="62"/>
      <c r="AB57" s="59"/>
    </row>
    <row r="58" spans="2:28" x14ac:dyDescent="0.45">
      <c r="B58" s="63"/>
      <c r="C58" s="63"/>
      <c r="E58" s="63"/>
      <c r="G58" s="63"/>
      <c r="H58" s="63"/>
      <c r="J58" s="63"/>
      <c r="L58" s="67"/>
      <c r="M58" s="65"/>
      <c r="N58" s="59"/>
      <c r="O58" s="63"/>
      <c r="P58" s="68"/>
      <c r="Q58" s="61"/>
      <c r="R58" s="62"/>
      <c r="S58" s="62"/>
      <c r="T58" s="62"/>
      <c r="U58" s="62"/>
      <c r="V58" s="62"/>
      <c r="W58" s="62"/>
      <c r="X58" s="62"/>
      <c r="Y58" s="62"/>
      <c r="Z58" s="62"/>
      <c r="AA58" s="62"/>
      <c r="AB58" s="59"/>
    </row>
    <row r="59" spans="2:28" x14ac:dyDescent="0.45">
      <c r="B59" s="63"/>
      <c r="C59" s="63"/>
      <c r="E59" s="63"/>
      <c r="G59" s="63"/>
      <c r="H59" s="63"/>
      <c r="J59" s="63"/>
      <c r="L59" s="67"/>
      <c r="M59" s="65"/>
      <c r="N59" s="59"/>
      <c r="O59" s="63"/>
      <c r="P59" s="68"/>
      <c r="Q59" s="61"/>
      <c r="R59" s="62"/>
      <c r="S59" s="62"/>
      <c r="T59" s="62"/>
      <c r="U59" s="62"/>
      <c r="V59" s="62"/>
      <c r="W59" s="62"/>
      <c r="X59" s="62"/>
      <c r="Y59" s="62"/>
      <c r="Z59" s="62"/>
      <c r="AA59" s="62"/>
      <c r="AB59" s="59"/>
    </row>
    <row r="60" spans="2:28" x14ac:dyDescent="0.45">
      <c r="B60" s="63"/>
      <c r="C60" s="63"/>
      <c r="E60" s="63"/>
      <c r="G60" s="63"/>
      <c r="H60" s="63"/>
      <c r="J60" s="63"/>
      <c r="L60" s="67"/>
      <c r="M60" s="65"/>
      <c r="N60" s="59"/>
      <c r="O60" s="63"/>
      <c r="P60" s="68"/>
      <c r="Q60" s="61"/>
      <c r="R60" s="62"/>
      <c r="S60" s="62"/>
      <c r="T60" s="62"/>
      <c r="U60" s="62"/>
      <c r="V60" s="62"/>
      <c r="W60" s="62"/>
      <c r="X60" s="62"/>
      <c r="Y60" s="62"/>
      <c r="Z60" s="62"/>
      <c r="AA60" s="62"/>
      <c r="AB60" s="59"/>
    </row>
    <row r="61" spans="2:28" x14ac:dyDescent="0.45">
      <c r="B61" s="63"/>
      <c r="C61" s="63"/>
      <c r="E61" s="63"/>
      <c r="G61" s="63"/>
      <c r="H61" s="63"/>
      <c r="J61" s="63"/>
      <c r="L61" s="63"/>
      <c r="M61" s="63"/>
      <c r="O61" s="63"/>
      <c r="P61" s="63"/>
    </row>
    <row r="62" spans="2:28" x14ac:dyDescent="0.45">
      <c r="B62" s="63"/>
      <c r="C62" s="63"/>
      <c r="E62" s="63"/>
      <c r="G62" s="63"/>
      <c r="H62" s="63"/>
      <c r="J62" s="63"/>
      <c r="L62" s="63"/>
      <c r="M62" s="63"/>
      <c r="O62" s="63"/>
      <c r="P62" s="63"/>
    </row>
    <row r="63" spans="2:28" x14ac:dyDescent="0.45">
      <c r="B63" s="63"/>
      <c r="C63" s="63"/>
      <c r="E63" s="63"/>
      <c r="G63" s="63"/>
      <c r="H63" s="63"/>
      <c r="J63" s="63"/>
      <c r="L63" s="63"/>
      <c r="M63" s="63"/>
      <c r="O63" s="63"/>
      <c r="P63" s="63"/>
    </row>
    <row r="64" spans="2:28" x14ac:dyDescent="0.45">
      <c r="B64" s="63"/>
      <c r="C64" s="63"/>
      <c r="E64" s="63"/>
      <c r="G64" s="63"/>
      <c r="H64" s="63"/>
      <c r="J64" s="63"/>
      <c r="L64" s="63"/>
      <c r="M64" s="63"/>
      <c r="O64" s="63"/>
      <c r="P64" s="63"/>
    </row>
    <row r="65" spans="2:28" x14ac:dyDescent="0.45">
      <c r="B65" s="63"/>
      <c r="C65" s="63"/>
      <c r="E65" s="63"/>
      <c r="G65" s="63"/>
      <c r="H65" s="63"/>
      <c r="J65" s="63"/>
      <c r="L65" s="63"/>
      <c r="M65" s="63"/>
      <c r="O65" s="63"/>
      <c r="P65" s="63"/>
    </row>
    <row r="66" spans="2:28" x14ac:dyDescent="0.45">
      <c r="B66" s="63"/>
      <c r="C66" s="63"/>
      <c r="E66" s="63"/>
      <c r="G66" s="63"/>
      <c r="H66" s="63"/>
      <c r="J66" s="63"/>
      <c r="L66" s="63"/>
      <c r="M66" s="63"/>
      <c r="O66" s="63"/>
      <c r="P66" s="63"/>
    </row>
    <row r="67" spans="2:28" x14ac:dyDescent="0.45">
      <c r="B67" s="63"/>
      <c r="C67" s="63"/>
      <c r="E67" s="63"/>
      <c r="G67" s="63"/>
      <c r="H67" s="63"/>
      <c r="J67" s="63"/>
      <c r="L67" s="63"/>
      <c r="M67" s="63"/>
      <c r="O67" s="63"/>
      <c r="P67" s="63"/>
    </row>
    <row r="68" spans="2:28" x14ac:dyDescent="0.45">
      <c r="B68" s="63"/>
      <c r="C68" s="63"/>
      <c r="E68" s="63"/>
      <c r="G68" s="63"/>
      <c r="H68" s="63"/>
      <c r="J68" s="63"/>
      <c r="L68" s="63"/>
      <c r="M68" s="63"/>
      <c r="O68" s="63"/>
      <c r="P68" s="63"/>
    </row>
    <row r="69" spans="2:28" x14ac:dyDescent="0.45">
      <c r="B69" s="63"/>
      <c r="C69" s="63"/>
      <c r="E69" s="63"/>
      <c r="G69" s="63"/>
      <c r="H69" s="63"/>
      <c r="J69" s="63"/>
      <c r="L69" s="63"/>
      <c r="M69" s="63"/>
      <c r="O69" s="63"/>
      <c r="P69" s="63"/>
    </row>
    <row r="70" spans="2:28" x14ac:dyDescent="0.45">
      <c r="B70" s="63"/>
      <c r="C70" s="63"/>
      <c r="E70" s="63"/>
      <c r="G70" s="63"/>
      <c r="H70" s="63"/>
      <c r="J70" s="63"/>
      <c r="L70" s="63"/>
      <c r="M70" s="63"/>
      <c r="O70" s="63"/>
      <c r="P70" s="63"/>
    </row>
    <row r="71" spans="2:28" x14ac:dyDescent="0.45">
      <c r="B71" s="63"/>
      <c r="C71" s="63"/>
      <c r="E71" s="63"/>
      <c r="G71" s="63"/>
      <c r="H71" s="63"/>
      <c r="J71" s="63"/>
      <c r="L71" s="63"/>
      <c r="M71" s="63"/>
      <c r="O71" s="63"/>
      <c r="P71" s="63"/>
    </row>
    <row r="72" spans="2:28" x14ac:dyDescent="0.45">
      <c r="B72" s="63"/>
      <c r="C72" s="63"/>
      <c r="E72" s="63"/>
      <c r="G72" s="63"/>
      <c r="H72" s="63"/>
      <c r="J72" s="63"/>
      <c r="L72" s="63"/>
      <c r="M72" s="63"/>
      <c r="O72" s="63"/>
      <c r="P72" s="63"/>
    </row>
    <row r="73" spans="2:28" x14ac:dyDescent="0.45">
      <c r="B73" s="63"/>
      <c r="C73" s="63"/>
      <c r="E73" s="63"/>
      <c r="G73" s="63"/>
      <c r="H73" s="63"/>
      <c r="J73" s="63"/>
      <c r="L73" s="63"/>
      <c r="M73" s="63"/>
      <c r="O73" s="63"/>
      <c r="P73" s="63"/>
    </row>
    <row r="74" spans="2:28" x14ac:dyDescent="0.45">
      <c r="B74" s="63"/>
      <c r="C74" s="63"/>
      <c r="E74" s="63"/>
      <c r="G74" s="63"/>
      <c r="H74" s="63"/>
      <c r="J74" s="63"/>
      <c r="L74" s="63"/>
      <c r="M74" s="63"/>
      <c r="O74" s="63"/>
      <c r="P74" s="63"/>
    </row>
    <row r="75" spans="2:28" x14ac:dyDescent="0.45">
      <c r="B75" s="63"/>
      <c r="C75" s="63"/>
      <c r="E75" s="63"/>
      <c r="G75" s="63"/>
      <c r="H75" s="63"/>
      <c r="J75" s="63"/>
      <c r="L75" s="67"/>
      <c r="M75" s="65"/>
      <c r="N75" s="59"/>
      <c r="O75" s="63"/>
      <c r="P75" s="68"/>
      <c r="Q75" s="61"/>
      <c r="R75" s="62"/>
      <c r="S75" s="62"/>
      <c r="T75" s="62"/>
      <c r="U75" s="62"/>
      <c r="V75" s="62"/>
      <c r="W75" s="62"/>
      <c r="X75" s="62"/>
      <c r="Y75" s="62"/>
      <c r="Z75" s="62"/>
      <c r="AA75" s="62"/>
      <c r="AB75" s="59"/>
    </row>
  </sheetData>
  <sheetProtection algorithmName="SHA-512" hashValue="oCjyzvLswPZ7T3XVoUrVb2X27KMLE/W48E4z7zv6hBE2rABliNwTl4/QxeWwzMNr/IxKBHEEk0rlm32T7fEgwA==" saltValue="pyXFDyl+crznzcz2Pjox9w==" spinCount="100000" sheet="1" objects="1" scenarios="1"/>
  <mergeCells count="5">
    <mergeCell ref="B2:E2"/>
    <mergeCell ref="B3:E3"/>
    <mergeCell ref="AE3:AJ3"/>
    <mergeCell ref="AE4:AJ4"/>
    <mergeCell ref="AE5:AJ6"/>
  </mergeCells>
  <pageMargins left="0.7" right="0.7" top="0.75" bottom="0.75" header="0.3" footer="0.3"/>
  <pageSetup paperSize="9" scale="60"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Y72"/>
  <sheetViews>
    <sheetView zoomScale="85" zoomScaleNormal="85" workbookViewId="0">
      <selection activeCell="B2" sqref="B2"/>
    </sheetView>
  </sheetViews>
  <sheetFormatPr defaultColWidth="8.796875" defaultRowHeight="14.25" x14ac:dyDescent="0.45"/>
  <cols>
    <col min="1" max="1" width="9" style="46"/>
    <col min="2" max="2" width="10.6640625" style="88" bestFit="1" customWidth="1"/>
    <col min="3" max="3" width="10.796875" style="88" bestFit="1" customWidth="1"/>
    <col min="4" max="4" width="10.796875" style="88" customWidth="1"/>
    <col min="5" max="5" width="10.6640625" style="88" bestFit="1" customWidth="1"/>
    <col min="6" max="6" width="16.6640625" style="88" bestFit="1" customWidth="1"/>
    <col min="7" max="7" width="9" style="88" bestFit="1" customWidth="1"/>
    <col min="8" max="8" width="20" style="88" bestFit="1" customWidth="1"/>
    <col min="9" max="18" width="10.796875" style="88" hidden="1" customWidth="1"/>
    <col min="19" max="19" width="10.796875" style="88" bestFit="1" customWidth="1"/>
    <col min="20" max="20" width="9.6640625" style="88" bestFit="1" customWidth="1"/>
    <col min="21" max="24" width="9" style="46"/>
    <col min="25" max="25" width="14" style="46" customWidth="1"/>
    <col min="26" max="16384" width="8.796875" style="46"/>
  </cols>
  <sheetData>
    <row r="1" spans="2:25" x14ac:dyDescent="0.45">
      <c r="B1" s="52" t="s">
        <v>81</v>
      </c>
      <c r="C1" s="46"/>
      <c r="D1" s="46"/>
      <c r="E1" s="46"/>
      <c r="F1" s="46"/>
      <c r="G1" s="46"/>
      <c r="H1" s="46"/>
      <c r="I1" s="46"/>
      <c r="J1" s="46"/>
      <c r="K1" s="46"/>
      <c r="L1" s="46"/>
      <c r="M1" s="46"/>
      <c r="N1" s="46"/>
      <c r="O1" s="46"/>
      <c r="P1" s="46"/>
      <c r="Q1" s="46"/>
      <c r="R1" s="46"/>
      <c r="S1" s="46"/>
      <c r="T1" s="46"/>
    </row>
    <row r="2" spans="2:25" x14ac:dyDescent="0.45">
      <c r="B2" s="54" t="s">
        <v>78</v>
      </c>
      <c r="C2" s="55"/>
      <c r="D2" s="55"/>
      <c r="E2" s="55"/>
      <c r="F2" s="55"/>
      <c r="G2" s="55"/>
      <c r="H2" s="55"/>
      <c r="I2" s="58">
        <v>43466</v>
      </c>
      <c r="J2" s="58">
        <v>43647</v>
      </c>
      <c r="K2" s="58">
        <v>43831</v>
      </c>
      <c r="L2" s="58">
        <v>44013</v>
      </c>
      <c r="M2" s="58">
        <v>44197</v>
      </c>
      <c r="N2" s="58">
        <v>44378</v>
      </c>
      <c r="O2" s="58">
        <v>44562</v>
      </c>
      <c r="P2" s="58">
        <v>44743</v>
      </c>
      <c r="Q2" s="58">
        <v>44927</v>
      </c>
      <c r="R2" s="58">
        <v>45108</v>
      </c>
      <c r="S2" s="58">
        <v>45292</v>
      </c>
      <c r="T2" s="56"/>
      <c r="V2" s="50" t="s">
        <v>86</v>
      </c>
      <c r="W2" s="50"/>
      <c r="X2" s="50"/>
      <c r="Y2" s="50"/>
    </row>
    <row r="3" spans="2:25" x14ac:dyDescent="0.45">
      <c r="B3" s="69" t="s">
        <v>60</v>
      </c>
      <c r="C3" s="70" t="s">
        <v>62</v>
      </c>
      <c r="D3" s="70" t="s">
        <v>66</v>
      </c>
      <c r="E3" s="70" t="s">
        <v>68</v>
      </c>
      <c r="F3" s="70" t="s">
        <v>79</v>
      </c>
      <c r="G3" s="70" t="s">
        <v>70</v>
      </c>
      <c r="H3" s="70" t="s">
        <v>80</v>
      </c>
      <c r="I3" s="70" t="s">
        <v>2</v>
      </c>
      <c r="J3" s="70" t="s">
        <v>3</v>
      </c>
      <c r="K3" s="70" t="s">
        <v>4</v>
      </c>
      <c r="L3" s="70" t="s">
        <v>5</v>
      </c>
      <c r="M3" s="70" t="s">
        <v>6</v>
      </c>
      <c r="N3" s="70" t="s">
        <v>7</v>
      </c>
      <c r="O3" s="70" t="s">
        <v>8</v>
      </c>
      <c r="P3" s="70" t="s">
        <v>9</v>
      </c>
      <c r="Q3" s="70" t="s">
        <v>10</v>
      </c>
      <c r="R3" s="70" t="s">
        <v>11</v>
      </c>
      <c r="S3" s="70" t="s">
        <v>77</v>
      </c>
      <c r="T3" s="71" t="s">
        <v>69</v>
      </c>
      <c r="V3" s="108" t="s">
        <v>88</v>
      </c>
      <c r="W3" s="108"/>
      <c r="X3" s="108"/>
      <c r="Y3" s="108"/>
    </row>
    <row r="4" spans="2:25" x14ac:dyDescent="0.45">
      <c r="B4" s="30">
        <v>150000</v>
      </c>
      <c r="C4" s="31">
        <v>44805</v>
      </c>
      <c r="D4" s="31" t="s">
        <v>96</v>
      </c>
      <c r="E4" s="25" t="str">
        <f>IF(B4="","",IF(MONTH(C4)&gt;6,"H2 ","H1 ")&amp;RIGHT(YEAR(C4),2))</f>
        <v>H2 22</v>
      </c>
      <c r="F4" s="32">
        <v>60</v>
      </c>
      <c r="G4" s="36">
        <f>IF(B4="","",1/F4*12)</f>
        <v>0.2</v>
      </c>
      <c r="H4" s="26">
        <f>IF(B4="","",G4*B4/2)</f>
        <v>15000</v>
      </c>
      <c r="I4" s="27">
        <f>IFERROR(MAX(0,J$2-$C4)*$H4/180 + MIN(0,$S4-J$2)*$H4/180,"")</f>
        <v>0</v>
      </c>
      <c r="J4" s="28">
        <f>IFERROR(MAX(0,K$2-$C4)*$H4/180 + MIN(0,$S4-K$2)*$H4/180-SUM($I4:I4),0)</f>
        <v>0</v>
      </c>
      <c r="K4" s="28">
        <f>IFERROR(MAX(0,L$2-$C4)*$H4/180 + MIN(0,$S4-L$2)*$H4/180-SUM($I4:J4),0)</f>
        <v>0</v>
      </c>
      <c r="L4" s="28">
        <f>IFERROR(MAX(0,M$2-$C4)*$H4/180 + MIN(0,$S4-M$2)*$H4/180-SUM($I4:K4),0)</f>
        <v>0</v>
      </c>
      <c r="M4" s="28">
        <f>IFERROR(MAX(0,N$2-$C4)*$H4/180 + MIN(0,$S4-N$2)*$H4/180-SUM($I4:L4),0)</f>
        <v>0</v>
      </c>
      <c r="N4" s="28">
        <f>IFERROR(MAX(0,O$2-$C4)*$H4/180 + MIN(0,$S4-O$2)*$H4/180-SUM($I4:M4),0)</f>
        <v>0</v>
      </c>
      <c r="O4" s="28">
        <f>IFERROR(MAX(0,P$2-$C4)*$H4/180 + MIN(0,$S4-P$2)*$H4/180-SUM($I4:N4),0)</f>
        <v>0</v>
      </c>
      <c r="P4" s="28">
        <f>IFERROR(MAX(0,Q$2-$C4)*$H4/180 + MIN(0,$S4-Q$2)*$H4/180-SUM($I4:O4),0)</f>
        <v>10166.666666666666</v>
      </c>
      <c r="Q4" s="28">
        <f>IFERROR(MAX(0,R$2-$C4)*$H4/180 + MIN(0,$S4-R$2)*$H4/180-SUM($I4:P4),0)</f>
        <v>15083.333333333334</v>
      </c>
      <c r="R4" s="28">
        <f>IFERROR(MAX(0,S$2-$C4)*$H4/180 + MIN(0,$S4-S$2)*$H4/180-SUM($I4:Q4),0)</f>
        <v>15333.333333333336</v>
      </c>
      <c r="S4" s="25">
        <f>IF(B4="","",EDATE(C4,F4))</f>
        <v>46631</v>
      </c>
      <c r="T4" s="29" t="str">
        <f>IF(B4="","",IF(MONTH(EDATE(C4,F4))&gt;6,"H2 ","H1 ")&amp;RIGHT(YEAR(EDATE(C4,F4)),2))</f>
        <v>H2 27</v>
      </c>
      <c r="V4" s="108" t="s">
        <v>103</v>
      </c>
      <c r="W4" s="108"/>
      <c r="X4" s="108"/>
      <c r="Y4" s="108"/>
    </row>
    <row r="5" spans="2:25" x14ac:dyDescent="0.45">
      <c r="B5" s="30">
        <v>200000</v>
      </c>
      <c r="C5" s="31">
        <v>45139</v>
      </c>
      <c r="D5" s="31" t="s">
        <v>96</v>
      </c>
      <c r="E5" s="25" t="str">
        <f t="shared" ref="E5:E36" si="0">IF(B5="","",IF(MONTH(C5)&gt;6,"H2 ","H1 ")&amp;RIGHT(YEAR(C5),2))</f>
        <v>H2 23</v>
      </c>
      <c r="F5" s="32">
        <v>120</v>
      </c>
      <c r="G5" s="36">
        <f t="shared" ref="G5:G37" si="1">IF(B5="","",1/F5*12)</f>
        <v>0.1</v>
      </c>
      <c r="H5" s="26">
        <f t="shared" ref="H5:H37" si="2">IF(B5="","",G5*B5/2)</f>
        <v>10000</v>
      </c>
      <c r="I5" s="27">
        <f t="shared" ref="I5:I37" si="3">IFERROR(MAX(0,J$2-$C5)*$H5/180 + MIN(0,$S5-J$2)*$H5/180,"")</f>
        <v>0</v>
      </c>
      <c r="J5" s="28">
        <f>IFERROR(MAX(0,K$2-$C5)*$H5/180 + MIN(0,$S5-K$2)*$H5/180-SUM($I5:I5),0)</f>
        <v>0</v>
      </c>
      <c r="K5" s="28">
        <f>IFERROR(MAX(0,L$2-$C5)*$H5/180 + MIN(0,$S5-L$2)*$H5/180-SUM($I5:J5),0)</f>
        <v>0</v>
      </c>
      <c r="L5" s="28">
        <f>IFERROR(MAX(0,M$2-$C5)*$H5/180 + MIN(0,$S5-M$2)*$H5/180-SUM($I5:K5),0)</f>
        <v>0</v>
      </c>
      <c r="M5" s="28">
        <f>IFERROR(MAX(0,N$2-$C5)*$H5/180 + MIN(0,$S5-N$2)*$H5/180-SUM($I5:L5),0)</f>
        <v>0</v>
      </c>
      <c r="N5" s="28">
        <f>IFERROR(MAX(0,O$2-$C5)*$H5/180 + MIN(0,$S5-O$2)*$H5/180-SUM($I5:M5),0)</f>
        <v>0</v>
      </c>
      <c r="O5" s="28">
        <f>IFERROR(MAX(0,P$2-$C5)*$H5/180 + MIN(0,$S5-P$2)*$H5/180-SUM($I5:N5),0)</f>
        <v>0</v>
      </c>
      <c r="P5" s="28">
        <f>IFERROR(MAX(0,Q$2-$C5)*$H5/180 + MIN(0,$S5-Q$2)*$H5/180-SUM($I5:O5),0)</f>
        <v>0</v>
      </c>
      <c r="Q5" s="28">
        <f>IFERROR(MAX(0,R$2-$C5)*$H5/180 + MIN(0,$S5-R$2)*$H5/180-SUM($I5:P5),0)</f>
        <v>0</v>
      </c>
      <c r="R5" s="28">
        <f>IFERROR(MAX(0,S$2-$C5)*$H5/180 + MIN(0,$S5-S$2)*$H5/180-SUM($I5:Q5),0)</f>
        <v>8500</v>
      </c>
      <c r="S5" s="25">
        <f t="shared" ref="S5:S37" si="4">IF(B5="","",EDATE(C5,F5))</f>
        <v>48792</v>
      </c>
      <c r="T5" s="29" t="str">
        <f t="shared" ref="T5:T37" si="5">IF(B5="","",IF(MONTH(EDATE(C5,F5))&gt;6,"H2 ","H1 ")&amp;RIGHT(YEAR(EDATE(C5,F5)),2))</f>
        <v>H2 33</v>
      </c>
      <c r="V5" s="100" t="s">
        <v>102</v>
      </c>
      <c r="W5" s="100"/>
      <c r="X5" s="100"/>
      <c r="Y5" s="100"/>
    </row>
    <row r="6" spans="2:25" x14ac:dyDescent="0.45">
      <c r="B6" s="30"/>
      <c r="C6" s="31"/>
      <c r="D6" s="31"/>
      <c r="E6" s="25" t="str">
        <f>IF(B6="","",IF(MONTH(C6)&gt;6,"H2 ","H1 ")&amp;RIGHT(YEAR(C6),2))</f>
        <v/>
      </c>
      <c r="F6" s="32"/>
      <c r="G6" s="36" t="str">
        <f t="shared" si="1"/>
        <v/>
      </c>
      <c r="H6" s="26" t="str">
        <f t="shared" si="2"/>
        <v/>
      </c>
      <c r="I6" s="27"/>
      <c r="J6" s="28"/>
      <c r="K6" s="28"/>
      <c r="L6" s="28"/>
      <c r="M6" s="28"/>
      <c r="N6" s="28"/>
      <c r="O6" s="28"/>
      <c r="P6" s="28"/>
      <c r="Q6" s="28"/>
      <c r="R6" s="28"/>
      <c r="S6" s="25"/>
      <c r="T6" s="29"/>
      <c r="V6" s="111"/>
      <c r="W6" s="111"/>
      <c r="X6" s="111"/>
      <c r="Y6" s="111"/>
    </row>
    <row r="7" spans="2:25" x14ac:dyDescent="0.45">
      <c r="B7" s="30"/>
      <c r="C7" s="31"/>
      <c r="D7" s="31"/>
      <c r="E7" s="25" t="str">
        <f t="shared" si="0"/>
        <v/>
      </c>
      <c r="F7" s="32"/>
      <c r="G7" s="36" t="str">
        <f t="shared" si="1"/>
        <v/>
      </c>
      <c r="H7" s="26" t="str">
        <f t="shared" si="2"/>
        <v/>
      </c>
      <c r="I7" s="27" t="str">
        <f t="shared" si="3"/>
        <v/>
      </c>
      <c r="J7" s="28">
        <f>IFERROR(MAX(0,K$2-$C7)*$H7/180 + MIN(0,$S7-K$2)*$H7/180-SUM($I7:I7),0)</f>
        <v>0</v>
      </c>
      <c r="K7" s="28">
        <f>IFERROR(MAX(0,L$2-$C7)*$H7/180 + MIN(0,$S7-L$2)*$H7/180-SUM($I7:J7),0)</f>
        <v>0</v>
      </c>
      <c r="L7" s="28">
        <f>IFERROR(MAX(0,M$2-$C7)*$H7/180 + MIN(0,$S7-M$2)*$H7/180-SUM($I7:K7),0)</f>
        <v>0</v>
      </c>
      <c r="M7" s="28">
        <f>IFERROR(MAX(0,N$2-$C7)*$H7/180 + MIN(0,$S7-N$2)*$H7/180-SUM($I7:L7),0)</f>
        <v>0</v>
      </c>
      <c r="N7" s="28">
        <f>IFERROR(MAX(0,O$2-$C7)*$H7/180 + MIN(0,$S7-O$2)*$H7/180-SUM($I7:M7),0)</f>
        <v>0</v>
      </c>
      <c r="O7" s="28">
        <f>IFERROR(MAX(0,P$2-$C7)*$H7/180 + MIN(0,$S7-P$2)*$H7/180-SUM($I7:N7),0)</f>
        <v>0</v>
      </c>
      <c r="P7" s="28">
        <f>IFERROR(MAX(0,Q$2-$C7)*$H7/180 + MIN(0,$S7-Q$2)*$H7/180-SUM($I7:O7),0)</f>
        <v>0</v>
      </c>
      <c r="Q7" s="28">
        <f>IFERROR(MAX(0,R$2-$C7)*$H7/180 + MIN(0,$S7-R$2)*$H7/180-SUM($I7:P7),0)</f>
        <v>0</v>
      </c>
      <c r="R7" s="28">
        <f>IFERROR(MAX(0,S$2-$C7)*$H7/180 + MIN(0,$S7-S$2)*$H7/180-SUM($I7:Q7),0)</f>
        <v>0</v>
      </c>
      <c r="S7" s="25" t="str">
        <f t="shared" si="4"/>
        <v/>
      </c>
      <c r="T7" s="29" t="str">
        <f t="shared" si="5"/>
        <v/>
      </c>
    </row>
    <row r="8" spans="2:25" x14ac:dyDescent="0.45">
      <c r="B8" s="30"/>
      <c r="C8" s="31"/>
      <c r="D8" s="31"/>
      <c r="E8" s="25" t="str">
        <f t="shared" si="0"/>
        <v/>
      </c>
      <c r="F8" s="32"/>
      <c r="G8" s="36" t="str">
        <f t="shared" si="1"/>
        <v/>
      </c>
      <c r="H8" s="26" t="str">
        <f t="shared" si="2"/>
        <v/>
      </c>
      <c r="I8" s="27" t="str">
        <f t="shared" si="3"/>
        <v/>
      </c>
      <c r="J8" s="28">
        <f>IFERROR(MAX(0,K$2-$C8)*$H8/180 + MIN(0,$S8-K$2)*$H8/180-SUM($I8:I8),0)</f>
        <v>0</v>
      </c>
      <c r="K8" s="28">
        <f>IFERROR(MAX(0,L$2-$C8)*$H8/180 + MIN(0,$S8-L$2)*$H8/180-SUM($I8:J8),0)</f>
        <v>0</v>
      </c>
      <c r="L8" s="28">
        <f>IFERROR(MAX(0,M$2-$C8)*$H8/180 + MIN(0,$S8-M$2)*$H8/180-SUM($I8:K8),0)</f>
        <v>0</v>
      </c>
      <c r="M8" s="28">
        <f>IFERROR(MAX(0,N$2-$C8)*$H8/180 + MIN(0,$S8-N$2)*$H8/180-SUM($I8:L8),0)</f>
        <v>0</v>
      </c>
      <c r="N8" s="28">
        <f>IFERROR(MAX(0,O$2-$C8)*$H8/180 + MIN(0,$S8-O$2)*$H8/180-SUM($I8:M8),0)</f>
        <v>0</v>
      </c>
      <c r="O8" s="28">
        <f>IFERROR(MAX(0,P$2-$C8)*$H8/180 + MIN(0,$S8-P$2)*$H8/180-SUM($I8:N8),0)</f>
        <v>0</v>
      </c>
      <c r="P8" s="28">
        <f>IFERROR(MAX(0,Q$2-$C8)*$H8/180 + MIN(0,$S8-Q$2)*$H8/180-SUM($I8:O8),0)</f>
        <v>0</v>
      </c>
      <c r="Q8" s="28">
        <f>IFERROR(MAX(0,R$2-$C8)*$H8/180 + MIN(0,$S8-R$2)*$H8/180-SUM($I8:P8),0)</f>
        <v>0</v>
      </c>
      <c r="R8" s="28">
        <f>IFERROR(MAX(0,S$2-$C8)*$H8/180 + MIN(0,$S8-S$2)*$H8/180-SUM($I8:Q8),0)</f>
        <v>0</v>
      </c>
      <c r="S8" s="25" t="str">
        <f t="shared" si="4"/>
        <v/>
      </c>
      <c r="T8" s="29" t="str">
        <f t="shared" si="5"/>
        <v/>
      </c>
    </row>
    <row r="9" spans="2:25" x14ac:dyDescent="0.45">
      <c r="B9" s="30"/>
      <c r="C9" s="31"/>
      <c r="D9" s="31"/>
      <c r="E9" s="25" t="str">
        <f t="shared" si="0"/>
        <v/>
      </c>
      <c r="F9" s="32"/>
      <c r="G9" s="36" t="str">
        <f t="shared" si="1"/>
        <v/>
      </c>
      <c r="H9" s="26" t="str">
        <f t="shared" si="2"/>
        <v/>
      </c>
      <c r="I9" s="27" t="str">
        <f t="shared" si="3"/>
        <v/>
      </c>
      <c r="J9" s="28">
        <f>IFERROR(MAX(0,K$2-$C9)*$H9/180 + MIN(0,$S9-K$2)*$H9/180-SUM($I9:I9),0)</f>
        <v>0</v>
      </c>
      <c r="K9" s="28">
        <f>IFERROR(MAX(0,L$2-$C9)*$H9/180 + MIN(0,$S9-L$2)*$H9/180-SUM($I9:J9),0)</f>
        <v>0</v>
      </c>
      <c r="L9" s="28">
        <f>IFERROR(MAX(0,M$2-$C9)*$H9/180 + MIN(0,$S9-M$2)*$H9/180-SUM($I9:K9),0)</f>
        <v>0</v>
      </c>
      <c r="M9" s="28">
        <f>IFERROR(MAX(0,N$2-$C9)*$H9/180 + MIN(0,$S9-N$2)*$H9/180-SUM($I9:L9),0)</f>
        <v>0</v>
      </c>
      <c r="N9" s="28">
        <f>IFERROR(MAX(0,O$2-$C9)*$H9/180 + MIN(0,$S9-O$2)*$H9/180-SUM($I9:M9),0)</f>
        <v>0</v>
      </c>
      <c r="O9" s="28">
        <f>IFERROR(MAX(0,P$2-$C9)*$H9/180 + MIN(0,$S9-P$2)*$H9/180-SUM($I9:N9),0)</f>
        <v>0</v>
      </c>
      <c r="P9" s="28">
        <f>IFERROR(MAX(0,Q$2-$C9)*$H9/180 + MIN(0,$S9-Q$2)*$H9/180-SUM($I9:O9),0)</f>
        <v>0</v>
      </c>
      <c r="Q9" s="28">
        <f>IFERROR(MAX(0,R$2-$C9)*$H9/180 + MIN(0,$S9-R$2)*$H9/180-SUM($I9:P9),0)</f>
        <v>0</v>
      </c>
      <c r="R9" s="28">
        <f>IFERROR(MAX(0,S$2-$C9)*$H9/180 + MIN(0,$S9-S$2)*$H9/180-SUM($I9:Q9),0)</f>
        <v>0</v>
      </c>
      <c r="S9" s="25" t="str">
        <f t="shared" si="4"/>
        <v/>
      </c>
      <c r="T9" s="29" t="str">
        <f t="shared" si="5"/>
        <v/>
      </c>
    </row>
    <row r="10" spans="2:25" x14ac:dyDescent="0.45">
      <c r="B10" s="30"/>
      <c r="C10" s="31"/>
      <c r="D10" s="31"/>
      <c r="E10" s="25" t="str">
        <f t="shared" si="0"/>
        <v/>
      </c>
      <c r="F10" s="32"/>
      <c r="G10" s="36" t="str">
        <f t="shared" si="1"/>
        <v/>
      </c>
      <c r="H10" s="26" t="str">
        <f t="shared" si="2"/>
        <v/>
      </c>
      <c r="I10" s="27" t="str">
        <f t="shared" si="3"/>
        <v/>
      </c>
      <c r="J10" s="28">
        <f>IFERROR(MAX(0,K$2-$C10)*$H10/180 + MIN(0,$S10-K$2)*$H10/180-SUM($I10:I10),0)</f>
        <v>0</v>
      </c>
      <c r="K10" s="28">
        <f>IFERROR(MAX(0,L$2-$C10)*$H10/180 + MIN(0,$S10-L$2)*$H10/180-SUM($I10:J10),0)</f>
        <v>0</v>
      </c>
      <c r="L10" s="28">
        <f>IFERROR(MAX(0,M$2-$C10)*$H10/180 + MIN(0,$S10-M$2)*$H10/180-SUM($I10:K10),0)</f>
        <v>0</v>
      </c>
      <c r="M10" s="28">
        <f>IFERROR(MAX(0,N$2-$C10)*$H10/180 + MIN(0,$S10-N$2)*$H10/180-SUM($I10:L10),0)</f>
        <v>0</v>
      </c>
      <c r="N10" s="28">
        <f>IFERROR(MAX(0,O$2-$C10)*$H10/180 + MIN(0,$S10-O$2)*$H10/180-SUM($I10:M10),0)</f>
        <v>0</v>
      </c>
      <c r="O10" s="28">
        <f>IFERROR(MAX(0,P$2-$C10)*$H10/180 + MIN(0,$S10-P$2)*$H10/180-SUM($I10:N10),0)</f>
        <v>0</v>
      </c>
      <c r="P10" s="28">
        <f>IFERROR(MAX(0,Q$2-$C10)*$H10/180 + MIN(0,$S10-Q$2)*$H10/180-SUM($I10:O10),0)</f>
        <v>0</v>
      </c>
      <c r="Q10" s="28">
        <f>IFERROR(MAX(0,R$2-$C10)*$H10/180 + MIN(0,$S10-R$2)*$H10/180-SUM($I10:P10),0)</f>
        <v>0</v>
      </c>
      <c r="R10" s="28">
        <f>IFERROR(MAX(0,S$2-$C10)*$H10/180 + MIN(0,$S10-S$2)*$H10/180-SUM($I10:Q10),0)</f>
        <v>0</v>
      </c>
      <c r="S10" s="25" t="str">
        <f t="shared" si="4"/>
        <v/>
      </c>
      <c r="T10" s="29" t="str">
        <f t="shared" si="5"/>
        <v/>
      </c>
    </row>
    <row r="11" spans="2:25" x14ac:dyDescent="0.45">
      <c r="B11" s="30"/>
      <c r="C11" s="31"/>
      <c r="D11" s="31"/>
      <c r="E11" s="25" t="str">
        <f t="shared" si="0"/>
        <v/>
      </c>
      <c r="F11" s="32"/>
      <c r="G11" s="36" t="str">
        <f t="shared" si="1"/>
        <v/>
      </c>
      <c r="H11" s="26" t="str">
        <f t="shared" si="2"/>
        <v/>
      </c>
      <c r="I11" s="27" t="str">
        <f t="shared" si="3"/>
        <v/>
      </c>
      <c r="J11" s="28">
        <f>IFERROR(MAX(0,K$2-$C11)*$H11/180 + MIN(0,$S11-K$2)*$H11/180-SUM($I11:I11),0)</f>
        <v>0</v>
      </c>
      <c r="K11" s="28">
        <f>IFERROR(MAX(0,L$2-$C11)*$H11/180 + MIN(0,$S11-L$2)*$H11/180-SUM($I11:J11),0)</f>
        <v>0</v>
      </c>
      <c r="L11" s="28">
        <f>IFERROR(MAX(0,M$2-$C11)*$H11/180 + MIN(0,$S11-M$2)*$H11/180-SUM($I11:K11),0)</f>
        <v>0</v>
      </c>
      <c r="M11" s="28">
        <f>IFERROR(MAX(0,N$2-$C11)*$H11/180 + MIN(0,$S11-N$2)*$H11/180-SUM($I11:L11),0)</f>
        <v>0</v>
      </c>
      <c r="N11" s="28">
        <f>IFERROR(MAX(0,O$2-$C11)*$H11/180 + MIN(0,$S11-O$2)*$H11/180-SUM($I11:M11),0)</f>
        <v>0</v>
      </c>
      <c r="O11" s="28">
        <f>IFERROR(MAX(0,P$2-$C11)*$H11/180 + MIN(0,$S11-P$2)*$H11/180-SUM($I11:N11),0)</f>
        <v>0</v>
      </c>
      <c r="P11" s="28">
        <f>IFERROR(MAX(0,Q$2-$C11)*$H11/180 + MIN(0,$S11-Q$2)*$H11/180-SUM($I11:O11),0)</f>
        <v>0</v>
      </c>
      <c r="Q11" s="28">
        <f>IFERROR(MAX(0,R$2-$C11)*$H11/180 + MIN(0,$S11-R$2)*$H11/180-SUM($I11:P11),0)</f>
        <v>0</v>
      </c>
      <c r="R11" s="28">
        <f>IFERROR(MAX(0,S$2-$C11)*$H11/180 + MIN(0,$S11-S$2)*$H11/180-SUM($I11:Q11),0)</f>
        <v>0</v>
      </c>
      <c r="S11" s="25" t="str">
        <f t="shared" si="4"/>
        <v/>
      </c>
      <c r="T11" s="29" t="str">
        <f t="shared" si="5"/>
        <v/>
      </c>
    </row>
    <row r="12" spans="2:25" x14ac:dyDescent="0.45">
      <c r="B12" s="30"/>
      <c r="C12" s="31"/>
      <c r="D12" s="31"/>
      <c r="E12" s="25" t="str">
        <f t="shared" si="0"/>
        <v/>
      </c>
      <c r="F12" s="32"/>
      <c r="G12" s="36" t="str">
        <f t="shared" si="1"/>
        <v/>
      </c>
      <c r="H12" s="26" t="str">
        <f t="shared" si="2"/>
        <v/>
      </c>
      <c r="I12" s="27" t="str">
        <f t="shared" si="3"/>
        <v/>
      </c>
      <c r="J12" s="28">
        <f>IFERROR(MAX(0,K$2-$C12)*$H12/180 + MIN(0,$S12-K$2)*$H12/180-SUM($I12:I12),0)</f>
        <v>0</v>
      </c>
      <c r="K12" s="28">
        <f>IFERROR(MAX(0,L$2-$C12)*$H12/180 + MIN(0,$S12-L$2)*$H12/180-SUM($I12:J12),0)</f>
        <v>0</v>
      </c>
      <c r="L12" s="28">
        <f>IFERROR(MAX(0,M$2-$C12)*$H12/180 + MIN(0,$S12-M$2)*$H12/180-SUM($I12:K12),0)</f>
        <v>0</v>
      </c>
      <c r="M12" s="28">
        <f>IFERROR(MAX(0,N$2-$C12)*$H12/180 + MIN(0,$S12-N$2)*$H12/180-SUM($I12:L12),0)</f>
        <v>0</v>
      </c>
      <c r="N12" s="28">
        <f>IFERROR(MAX(0,O$2-$C12)*$H12/180 + MIN(0,$S12-O$2)*$H12/180-SUM($I12:M12),0)</f>
        <v>0</v>
      </c>
      <c r="O12" s="28">
        <f>IFERROR(MAX(0,P$2-$C12)*$H12/180 + MIN(0,$S12-P$2)*$H12/180-SUM($I12:N12),0)</f>
        <v>0</v>
      </c>
      <c r="P12" s="28">
        <f>IFERROR(MAX(0,Q$2-$C12)*$H12/180 + MIN(0,$S12-Q$2)*$H12/180-SUM($I12:O12),0)</f>
        <v>0</v>
      </c>
      <c r="Q12" s="28">
        <f>IFERROR(MAX(0,R$2-$C12)*$H12/180 + MIN(0,$S12-R$2)*$H12/180-SUM($I12:P12),0)</f>
        <v>0</v>
      </c>
      <c r="R12" s="28">
        <f>IFERROR(MAX(0,S$2-$C12)*$H12/180 + MIN(0,$S12-S$2)*$H12/180-SUM($I12:Q12),0)</f>
        <v>0</v>
      </c>
      <c r="S12" s="25" t="str">
        <f t="shared" si="4"/>
        <v/>
      </c>
      <c r="T12" s="29" t="str">
        <f t="shared" si="5"/>
        <v/>
      </c>
    </row>
    <row r="13" spans="2:25" x14ac:dyDescent="0.45">
      <c r="B13" s="30"/>
      <c r="C13" s="31"/>
      <c r="D13" s="31"/>
      <c r="E13" s="25" t="str">
        <f t="shared" si="0"/>
        <v/>
      </c>
      <c r="F13" s="32"/>
      <c r="G13" s="36" t="str">
        <f t="shared" si="1"/>
        <v/>
      </c>
      <c r="H13" s="26" t="str">
        <f t="shared" si="2"/>
        <v/>
      </c>
      <c r="I13" s="27" t="str">
        <f t="shared" si="3"/>
        <v/>
      </c>
      <c r="J13" s="28">
        <f>IFERROR(MAX(0,K$2-$C13)*$H13/180 + MIN(0,$S13-K$2)*$H13/180-SUM($I13:I13),0)</f>
        <v>0</v>
      </c>
      <c r="K13" s="28">
        <f>IFERROR(MAX(0,L$2-$C13)*$H13/180 + MIN(0,$S13-L$2)*$H13/180-SUM($I13:J13),0)</f>
        <v>0</v>
      </c>
      <c r="L13" s="28">
        <f>IFERROR(MAX(0,M$2-$C13)*$H13/180 + MIN(0,$S13-M$2)*$H13/180-SUM($I13:K13),0)</f>
        <v>0</v>
      </c>
      <c r="M13" s="28">
        <f>IFERROR(MAX(0,N$2-$C13)*$H13/180 + MIN(0,$S13-N$2)*$H13/180-SUM($I13:L13),0)</f>
        <v>0</v>
      </c>
      <c r="N13" s="28">
        <f>IFERROR(MAX(0,O$2-$C13)*$H13/180 + MIN(0,$S13-O$2)*$H13/180-SUM($I13:M13),0)</f>
        <v>0</v>
      </c>
      <c r="O13" s="28">
        <f>IFERROR(MAX(0,P$2-$C13)*$H13/180 + MIN(0,$S13-P$2)*$H13/180-SUM($I13:N13),0)</f>
        <v>0</v>
      </c>
      <c r="P13" s="28">
        <f>IFERROR(MAX(0,Q$2-$C13)*$H13/180 + MIN(0,$S13-Q$2)*$H13/180-SUM($I13:O13),0)</f>
        <v>0</v>
      </c>
      <c r="Q13" s="28">
        <f>IFERROR(MAX(0,R$2-$C13)*$H13/180 + MIN(0,$S13-R$2)*$H13/180-SUM($I13:P13),0)</f>
        <v>0</v>
      </c>
      <c r="R13" s="28">
        <f>IFERROR(MAX(0,S$2-$C13)*$H13/180 + MIN(0,$S13-S$2)*$H13/180-SUM($I13:Q13),0)</f>
        <v>0</v>
      </c>
      <c r="S13" s="25" t="str">
        <f t="shared" si="4"/>
        <v/>
      </c>
      <c r="T13" s="29" t="str">
        <f t="shared" si="5"/>
        <v/>
      </c>
    </row>
    <row r="14" spans="2:25" x14ac:dyDescent="0.45">
      <c r="B14" s="30"/>
      <c r="C14" s="31"/>
      <c r="D14" s="31"/>
      <c r="E14" s="25" t="str">
        <f t="shared" si="0"/>
        <v/>
      </c>
      <c r="F14" s="32"/>
      <c r="G14" s="36" t="str">
        <f t="shared" si="1"/>
        <v/>
      </c>
      <c r="H14" s="26" t="str">
        <f t="shared" si="2"/>
        <v/>
      </c>
      <c r="I14" s="27" t="str">
        <f t="shared" si="3"/>
        <v/>
      </c>
      <c r="J14" s="28">
        <f>IFERROR(MAX(0,K$2-$C14)*$H14/180 + MIN(0,$S14-K$2)*$H14/180-SUM($I14:I14),0)</f>
        <v>0</v>
      </c>
      <c r="K14" s="28">
        <f>IFERROR(MAX(0,L$2-$C14)*$H14/180 + MIN(0,$S14-L$2)*$H14/180-SUM($I14:J14),0)</f>
        <v>0</v>
      </c>
      <c r="L14" s="28">
        <f>IFERROR(MAX(0,M$2-$C14)*$H14/180 + MIN(0,$S14-M$2)*$H14/180-SUM($I14:K14),0)</f>
        <v>0</v>
      </c>
      <c r="M14" s="28">
        <f>IFERROR(MAX(0,N$2-$C14)*$H14/180 + MIN(0,$S14-N$2)*$H14/180-SUM($I14:L14),0)</f>
        <v>0</v>
      </c>
      <c r="N14" s="28">
        <f>IFERROR(MAX(0,O$2-$C14)*$H14/180 + MIN(0,$S14-O$2)*$H14/180-SUM($I14:M14),0)</f>
        <v>0</v>
      </c>
      <c r="O14" s="28">
        <f>IFERROR(MAX(0,P$2-$C14)*$H14/180 + MIN(0,$S14-P$2)*$H14/180-SUM($I14:N14),0)</f>
        <v>0</v>
      </c>
      <c r="P14" s="28">
        <f>IFERROR(MAX(0,Q$2-$C14)*$H14/180 + MIN(0,$S14-Q$2)*$H14/180-SUM($I14:O14),0)</f>
        <v>0</v>
      </c>
      <c r="Q14" s="28">
        <f>IFERROR(MAX(0,R$2-$C14)*$H14/180 + MIN(0,$S14-R$2)*$H14/180-SUM($I14:P14),0)</f>
        <v>0</v>
      </c>
      <c r="R14" s="28">
        <f>IFERROR(MAX(0,S$2-$C14)*$H14/180 + MIN(0,$S14-S$2)*$H14/180-SUM($I14:Q14),0)</f>
        <v>0</v>
      </c>
      <c r="S14" s="25" t="str">
        <f t="shared" si="4"/>
        <v/>
      </c>
      <c r="T14" s="29" t="str">
        <f t="shared" si="5"/>
        <v/>
      </c>
    </row>
    <row r="15" spans="2:25" x14ac:dyDescent="0.45">
      <c r="B15" s="30"/>
      <c r="C15" s="31"/>
      <c r="D15" s="31"/>
      <c r="E15" s="25" t="str">
        <f t="shared" si="0"/>
        <v/>
      </c>
      <c r="F15" s="32"/>
      <c r="G15" s="36" t="str">
        <f t="shared" si="1"/>
        <v/>
      </c>
      <c r="H15" s="26" t="str">
        <f t="shared" si="2"/>
        <v/>
      </c>
      <c r="I15" s="27" t="str">
        <f t="shared" si="3"/>
        <v/>
      </c>
      <c r="J15" s="28">
        <f>IFERROR(MAX(0,K$2-$C15)*$H15/180 + MIN(0,$S15-K$2)*$H15/180-SUM($I15:I15),0)</f>
        <v>0</v>
      </c>
      <c r="K15" s="28">
        <f>IFERROR(MAX(0,L$2-$C15)*$H15/180 + MIN(0,$S15-L$2)*$H15/180-SUM($I15:J15),0)</f>
        <v>0</v>
      </c>
      <c r="L15" s="28">
        <f>IFERROR(MAX(0,M$2-$C15)*$H15/180 + MIN(0,$S15-M$2)*$H15/180-SUM($I15:K15),0)</f>
        <v>0</v>
      </c>
      <c r="M15" s="28">
        <f>IFERROR(MAX(0,N$2-$C15)*$H15/180 + MIN(0,$S15-N$2)*$H15/180-SUM($I15:L15),0)</f>
        <v>0</v>
      </c>
      <c r="N15" s="28">
        <f>IFERROR(MAX(0,O$2-$C15)*$H15/180 + MIN(0,$S15-O$2)*$H15/180-SUM($I15:M15),0)</f>
        <v>0</v>
      </c>
      <c r="O15" s="28">
        <f>IFERROR(MAX(0,P$2-$C15)*$H15/180 + MIN(0,$S15-P$2)*$H15/180-SUM($I15:N15),0)</f>
        <v>0</v>
      </c>
      <c r="P15" s="28">
        <f>IFERROR(MAX(0,Q$2-$C15)*$H15/180 + MIN(0,$S15-Q$2)*$H15/180-SUM($I15:O15),0)</f>
        <v>0</v>
      </c>
      <c r="Q15" s="28">
        <f>IFERROR(MAX(0,R$2-$C15)*$H15/180 + MIN(0,$S15-R$2)*$H15/180-SUM($I15:P15),0)</f>
        <v>0</v>
      </c>
      <c r="R15" s="28">
        <f>IFERROR(MAX(0,S$2-$C15)*$H15/180 + MIN(0,$S15-S$2)*$H15/180-SUM($I15:Q15),0)</f>
        <v>0</v>
      </c>
      <c r="S15" s="25" t="str">
        <f t="shared" si="4"/>
        <v/>
      </c>
      <c r="T15" s="29" t="str">
        <f t="shared" si="5"/>
        <v/>
      </c>
    </row>
    <row r="16" spans="2:25" x14ac:dyDescent="0.45">
      <c r="B16" s="30"/>
      <c r="C16" s="31"/>
      <c r="D16" s="31"/>
      <c r="E16" s="25" t="str">
        <f t="shared" si="0"/>
        <v/>
      </c>
      <c r="F16" s="32"/>
      <c r="G16" s="36" t="str">
        <f t="shared" si="1"/>
        <v/>
      </c>
      <c r="H16" s="26" t="str">
        <f t="shared" si="2"/>
        <v/>
      </c>
      <c r="I16" s="27" t="str">
        <f t="shared" si="3"/>
        <v/>
      </c>
      <c r="J16" s="28">
        <f>IFERROR(MAX(0,K$2-$C16)*$H16/180 + MIN(0,$S16-K$2)*$H16/180-SUM($I16:I16),0)</f>
        <v>0</v>
      </c>
      <c r="K16" s="28">
        <f>IFERROR(MAX(0,L$2-$C16)*$H16/180 + MIN(0,$S16-L$2)*$H16/180-SUM($I16:J16),0)</f>
        <v>0</v>
      </c>
      <c r="L16" s="28">
        <f>IFERROR(MAX(0,M$2-$C16)*$H16/180 + MIN(0,$S16-M$2)*$H16/180-SUM($I16:K16),0)</f>
        <v>0</v>
      </c>
      <c r="M16" s="28">
        <f>IFERROR(MAX(0,N$2-$C16)*$H16/180 + MIN(0,$S16-N$2)*$H16/180-SUM($I16:L16),0)</f>
        <v>0</v>
      </c>
      <c r="N16" s="28">
        <f>IFERROR(MAX(0,O$2-$C16)*$H16/180 + MIN(0,$S16-O$2)*$H16/180-SUM($I16:M16),0)</f>
        <v>0</v>
      </c>
      <c r="O16" s="28">
        <f>IFERROR(MAX(0,P$2-$C16)*$H16/180 + MIN(0,$S16-P$2)*$H16/180-SUM($I16:N16),0)</f>
        <v>0</v>
      </c>
      <c r="P16" s="28">
        <f>IFERROR(MAX(0,Q$2-$C16)*$H16/180 + MIN(0,$S16-Q$2)*$H16/180-SUM($I16:O16),0)</f>
        <v>0</v>
      </c>
      <c r="Q16" s="28">
        <f>IFERROR(MAX(0,R$2-$C16)*$H16/180 + MIN(0,$S16-R$2)*$H16/180-SUM($I16:P16),0)</f>
        <v>0</v>
      </c>
      <c r="R16" s="28">
        <f>IFERROR(MAX(0,S$2-$C16)*$H16/180 + MIN(0,$S16-S$2)*$H16/180-SUM($I16:Q16),0)</f>
        <v>0</v>
      </c>
      <c r="S16" s="25" t="str">
        <f t="shared" si="4"/>
        <v/>
      </c>
      <c r="T16" s="29" t="str">
        <f t="shared" si="5"/>
        <v/>
      </c>
    </row>
    <row r="17" spans="2:20" x14ac:dyDescent="0.45">
      <c r="B17" s="30"/>
      <c r="C17" s="31"/>
      <c r="D17" s="31"/>
      <c r="E17" s="25" t="str">
        <f t="shared" si="0"/>
        <v/>
      </c>
      <c r="F17" s="32"/>
      <c r="G17" s="36" t="str">
        <f t="shared" si="1"/>
        <v/>
      </c>
      <c r="H17" s="26" t="str">
        <f t="shared" si="2"/>
        <v/>
      </c>
      <c r="I17" s="27" t="str">
        <f t="shared" si="3"/>
        <v/>
      </c>
      <c r="J17" s="28">
        <f>IFERROR(MAX(0,K$2-$C17)*$H17/180 + MIN(0,$S17-K$2)*$H17/180-SUM($I17:I17),0)</f>
        <v>0</v>
      </c>
      <c r="K17" s="28">
        <f>IFERROR(MAX(0,L$2-$C17)*$H17/180 + MIN(0,$S17-L$2)*$H17/180-SUM($I17:J17),0)</f>
        <v>0</v>
      </c>
      <c r="L17" s="28">
        <f>IFERROR(MAX(0,M$2-$C17)*$H17/180 + MIN(0,$S17-M$2)*$H17/180-SUM($I17:K17),0)</f>
        <v>0</v>
      </c>
      <c r="M17" s="28">
        <f>IFERROR(MAX(0,N$2-$C17)*$H17/180 + MIN(0,$S17-N$2)*$H17/180-SUM($I17:L17),0)</f>
        <v>0</v>
      </c>
      <c r="N17" s="28">
        <f>IFERROR(MAX(0,O$2-$C17)*$H17/180 + MIN(0,$S17-O$2)*$H17/180-SUM($I17:M17),0)</f>
        <v>0</v>
      </c>
      <c r="O17" s="28">
        <f>IFERROR(MAX(0,P$2-$C17)*$H17/180 + MIN(0,$S17-P$2)*$H17/180-SUM($I17:N17),0)</f>
        <v>0</v>
      </c>
      <c r="P17" s="28">
        <f>IFERROR(MAX(0,Q$2-$C17)*$H17/180 + MIN(0,$S17-Q$2)*$H17/180-SUM($I17:O17),0)</f>
        <v>0</v>
      </c>
      <c r="Q17" s="28">
        <f>IFERROR(MAX(0,R$2-$C17)*$H17/180 + MIN(0,$S17-R$2)*$H17/180-SUM($I17:P17),0)</f>
        <v>0</v>
      </c>
      <c r="R17" s="28">
        <f>IFERROR(MAX(0,S$2-$C17)*$H17/180 + MIN(0,$S17-S$2)*$H17/180-SUM($I17:Q17),0)</f>
        <v>0</v>
      </c>
      <c r="S17" s="25" t="str">
        <f t="shared" si="4"/>
        <v/>
      </c>
      <c r="T17" s="29" t="str">
        <f t="shared" si="5"/>
        <v/>
      </c>
    </row>
    <row r="18" spans="2:20" x14ac:dyDescent="0.45">
      <c r="B18" s="30"/>
      <c r="C18" s="31"/>
      <c r="D18" s="31"/>
      <c r="E18" s="25" t="str">
        <f t="shared" si="0"/>
        <v/>
      </c>
      <c r="F18" s="32"/>
      <c r="G18" s="36" t="str">
        <f t="shared" si="1"/>
        <v/>
      </c>
      <c r="H18" s="26" t="str">
        <f t="shared" si="2"/>
        <v/>
      </c>
      <c r="I18" s="27" t="str">
        <f t="shared" si="3"/>
        <v/>
      </c>
      <c r="J18" s="28">
        <f>IFERROR(MAX(0,K$2-$C18)*$H18/180 + MIN(0,$S18-K$2)*$H18/180-SUM($I18:I18),0)</f>
        <v>0</v>
      </c>
      <c r="K18" s="28">
        <f>IFERROR(MAX(0,L$2-$C18)*$H18/180 + MIN(0,$S18-L$2)*$H18/180-SUM($I18:J18),0)</f>
        <v>0</v>
      </c>
      <c r="L18" s="28">
        <f>IFERROR(MAX(0,M$2-$C18)*$H18/180 + MIN(0,$S18-M$2)*$H18/180-SUM($I18:K18),0)</f>
        <v>0</v>
      </c>
      <c r="M18" s="28">
        <f>IFERROR(MAX(0,N$2-$C18)*$H18/180 + MIN(0,$S18-N$2)*$H18/180-SUM($I18:L18),0)</f>
        <v>0</v>
      </c>
      <c r="N18" s="28">
        <f>IFERROR(MAX(0,O$2-$C18)*$H18/180 + MIN(0,$S18-O$2)*$H18/180-SUM($I18:M18),0)</f>
        <v>0</v>
      </c>
      <c r="O18" s="28">
        <f>IFERROR(MAX(0,P$2-$C18)*$H18/180 + MIN(0,$S18-P$2)*$H18/180-SUM($I18:N18),0)</f>
        <v>0</v>
      </c>
      <c r="P18" s="28">
        <f>IFERROR(MAX(0,Q$2-$C18)*$H18/180 + MIN(0,$S18-Q$2)*$H18/180-SUM($I18:O18),0)</f>
        <v>0</v>
      </c>
      <c r="Q18" s="28">
        <f>IFERROR(MAX(0,R$2-$C18)*$H18/180 + MIN(0,$S18-R$2)*$H18/180-SUM($I18:P18),0)</f>
        <v>0</v>
      </c>
      <c r="R18" s="28">
        <f>IFERROR(MAX(0,S$2-$C18)*$H18/180 + MIN(0,$S18-S$2)*$H18/180-SUM($I18:Q18),0)</f>
        <v>0</v>
      </c>
      <c r="S18" s="25" t="str">
        <f t="shared" si="4"/>
        <v/>
      </c>
      <c r="T18" s="29" t="str">
        <f t="shared" si="5"/>
        <v/>
      </c>
    </row>
    <row r="19" spans="2:20" x14ac:dyDescent="0.45">
      <c r="B19" s="30"/>
      <c r="C19" s="31"/>
      <c r="D19" s="31"/>
      <c r="E19" s="25" t="str">
        <f t="shared" si="0"/>
        <v/>
      </c>
      <c r="F19" s="32"/>
      <c r="G19" s="36" t="str">
        <f t="shared" si="1"/>
        <v/>
      </c>
      <c r="H19" s="26" t="str">
        <f t="shared" si="2"/>
        <v/>
      </c>
      <c r="I19" s="27" t="str">
        <f t="shared" si="3"/>
        <v/>
      </c>
      <c r="J19" s="28">
        <f>IFERROR(MAX(0,K$2-$C19)*$H19/180 + MIN(0,$S19-K$2)*$H19/180-SUM($I19:I19),0)</f>
        <v>0</v>
      </c>
      <c r="K19" s="28">
        <f>IFERROR(MAX(0,L$2-$C19)*$H19/180 + MIN(0,$S19-L$2)*$H19/180-SUM($I19:J19),0)</f>
        <v>0</v>
      </c>
      <c r="L19" s="28">
        <f>IFERROR(MAX(0,M$2-$C19)*$H19/180 + MIN(0,$S19-M$2)*$H19/180-SUM($I19:K19),0)</f>
        <v>0</v>
      </c>
      <c r="M19" s="28">
        <f>IFERROR(MAX(0,N$2-$C19)*$H19/180 + MIN(0,$S19-N$2)*$H19/180-SUM($I19:L19),0)</f>
        <v>0</v>
      </c>
      <c r="N19" s="28">
        <f>IFERROR(MAX(0,O$2-$C19)*$H19/180 + MIN(0,$S19-O$2)*$H19/180-SUM($I19:M19),0)</f>
        <v>0</v>
      </c>
      <c r="O19" s="28">
        <f>IFERROR(MAX(0,P$2-$C19)*$H19/180 + MIN(0,$S19-P$2)*$H19/180-SUM($I19:N19),0)</f>
        <v>0</v>
      </c>
      <c r="P19" s="28">
        <f>IFERROR(MAX(0,Q$2-$C19)*$H19/180 + MIN(0,$S19-Q$2)*$H19/180-SUM($I19:O19),0)</f>
        <v>0</v>
      </c>
      <c r="Q19" s="28">
        <f>IFERROR(MAX(0,R$2-$C19)*$H19/180 + MIN(0,$S19-R$2)*$H19/180-SUM($I19:P19),0)</f>
        <v>0</v>
      </c>
      <c r="R19" s="28">
        <f>IFERROR(MAX(0,S$2-$C19)*$H19/180 + MIN(0,$S19-S$2)*$H19/180-SUM($I19:Q19),0)</f>
        <v>0</v>
      </c>
      <c r="S19" s="25" t="str">
        <f t="shared" si="4"/>
        <v/>
      </c>
      <c r="T19" s="29" t="str">
        <f t="shared" si="5"/>
        <v/>
      </c>
    </row>
    <row r="20" spans="2:20" x14ac:dyDescent="0.45">
      <c r="B20" s="30"/>
      <c r="C20" s="31"/>
      <c r="D20" s="31"/>
      <c r="E20" s="25" t="str">
        <f t="shared" si="0"/>
        <v/>
      </c>
      <c r="F20" s="32"/>
      <c r="G20" s="36" t="str">
        <f t="shared" si="1"/>
        <v/>
      </c>
      <c r="H20" s="26" t="str">
        <f t="shared" si="2"/>
        <v/>
      </c>
      <c r="I20" s="27" t="str">
        <f t="shared" si="3"/>
        <v/>
      </c>
      <c r="J20" s="28">
        <f>IFERROR(MAX(0,K$2-$C20)*$H20/180 + MIN(0,$S20-K$2)*$H20/180-SUM($I20:I20),0)</f>
        <v>0</v>
      </c>
      <c r="K20" s="28">
        <f>IFERROR(MAX(0,L$2-$C20)*$H20/180 + MIN(0,$S20-L$2)*$H20/180-SUM($I20:J20),0)</f>
        <v>0</v>
      </c>
      <c r="L20" s="28">
        <f>IFERROR(MAX(0,M$2-$C20)*$H20/180 + MIN(0,$S20-M$2)*$H20/180-SUM($I20:K20),0)</f>
        <v>0</v>
      </c>
      <c r="M20" s="28">
        <f>IFERROR(MAX(0,N$2-$C20)*$H20/180 + MIN(0,$S20-N$2)*$H20/180-SUM($I20:L20),0)</f>
        <v>0</v>
      </c>
      <c r="N20" s="28">
        <f>IFERROR(MAX(0,O$2-$C20)*$H20/180 + MIN(0,$S20-O$2)*$H20/180-SUM($I20:M20),0)</f>
        <v>0</v>
      </c>
      <c r="O20" s="28">
        <f>IFERROR(MAX(0,P$2-$C20)*$H20/180 + MIN(0,$S20-P$2)*$H20/180-SUM($I20:N20),0)</f>
        <v>0</v>
      </c>
      <c r="P20" s="28">
        <f>IFERROR(MAX(0,Q$2-$C20)*$H20/180 + MIN(0,$S20-Q$2)*$H20/180-SUM($I20:O20),0)</f>
        <v>0</v>
      </c>
      <c r="Q20" s="28">
        <f>IFERROR(MAX(0,R$2-$C20)*$H20/180 + MIN(0,$S20-R$2)*$H20/180-SUM($I20:P20),0)</f>
        <v>0</v>
      </c>
      <c r="R20" s="28">
        <f>IFERROR(MAX(0,S$2-$C20)*$H20/180 + MIN(0,$S20-S$2)*$H20/180-SUM($I20:Q20),0)</f>
        <v>0</v>
      </c>
      <c r="S20" s="25" t="str">
        <f t="shared" si="4"/>
        <v/>
      </c>
      <c r="T20" s="29" t="str">
        <f t="shared" si="5"/>
        <v/>
      </c>
    </row>
    <row r="21" spans="2:20" x14ac:dyDescent="0.45">
      <c r="B21" s="30"/>
      <c r="C21" s="31"/>
      <c r="D21" s="31"/>
      <c r="E21" s="25" t="str">
        <f t="shared" si="0"/>
        <v/>
      </c>
      <c r="F21" s="32"/>
      <c r="G21" s="36" t="str">
        <f t="shared" si="1"/>
        <v/>
      </c>
      <c r="H21" s="26" t="str">
        <f t="shared" si="2"/>
        <v/>
      </c>
      <c r="I21" s="27" t="str">
        <f t="shared" si="3"/>
        <v/>
      </c>
      <c r="J21" s="28">
        <f>IFERROR(MAX(0,K$2-$C21)*$H21/180 + MIN(0,$S21-K$2)*$H21/180-SUM($I21:I21),0)</f>
        <v>0</v>
      </c>
      <c r="K21" s="28">
        <f>IFERROR(MAX(0,L$2-$C21)*$H21/180 + MIN(0,$S21-L$2)*$H21/180-SUM($I21:J21),0)</f>
        <v>0</v>
      </c>
      <c r="L21" s="28">
        <f>IFERROR(MAX(0,M$2-$C21)*$H21/180 + MIN(0,$S21-M$2)*$H21/180-SUM($I21:K21),0)</f>
        <v>0</v>
      </c>
      <c r="M21" s="28">
        <f>IFERROR(MAX(0,N$2-$C21)*$H21/180 + MIN(0,$S21-N$2)*$H21/180-SUM($I21:L21),0)</f>
        <v>0</v>
      </c>
      <c r="N21" s="28">
        <f>IFERROR(MAX(0,O$2-$C21)*$H21/180 + MIN(0,$S21-O$2)*$H21/180-SUM($I21:M21),0)</f>
        <v>0</v>
      </c>
      <c r="O21" s="28">
        <f>IFERROR(MAX(0,P$2-$C21)*$H21/180 + MIN(0,$S21-P$2)*$H21/180-SUM($I21:N21),0)</f>
        <v>0</v>
      </c>
      <c r="P21" s="28">
        <f>IFERROR(MAX(0,Q$2-$C21)*$H21/180 + MIN(0,$S21-Q$2)*$H21/180-SUM($I21:O21),0)</f>
        <v>0</v>
      </c>
      <c r="Q21" s="28">
        <f>IFERROR(MAX(0,R$2-$C21)*$H21/180 + MIN(0,$S21-R$2)*$H21/180-SUM($I21:P21),0)</f>
        <v>0</v>
      </c>
      <c r="R21" s="28">
        <f>IFERROR(MAX(0,S$2-$C21)*$H21/180 + MIN(0,$S21-S$2)*$H21/180-SUM($I21:Q21),0)</f>
        <v>0</v>
      </c>
      <c r="S21" s="25" t="str">
        <f t="shared" si="4"/>
        <v/>
      </c>
      <c r="T21" s="29" t="str">
        <f t="shared" si="5"/>
        <v/>
      </c>
    </row>
    <row r="22" spans="2:20" x14ac:dyDescent="0.45">
      <c r="B22" s="30"/>
      <c r="C22" s="31"/>
      <c r="D22" s="31"/>
      <c r="E22" s="25" t="str">
        <f t="shared" si="0"/>
        <v/>
      </c>
      <c r="F22" s="32"/>
      <c r="G22" s="36" t="str">
        <f t="shared" si="1"/>
        <v/>
      </c>
      <c r="H22" s="26" t="str">
        <f t="shared" si="2"/>
        <v/>
      </c>
      <c r="I22" s="27" t="str">
        <f t="shared" si="3"/>
        <v/>
      </c>
      <c r="J22" s="28">
        <f>IFERROR(MAX(0,K$2-$C22)*$H22/180 + MIN(0,$S22-K$2)*$H22/180-SUM($I22:I22),0)</f>
        <v>0</v>
      </c>
      <c r="K22" s="28">
        <f>IFERROR(MAX(0,L$2-$C22)*$H22/180 + MIN(0,$S22-L$2)*$H22/180-SUM($I22:J22),0)</f>
        <v>0</v>
      </c>
      <c r="L22" s="28">
        <f>IFERROR(MAX(0,M$2-$C22)*$H22/180 + MIN(0,$S22-M$2)*$H22/180-SUM($I22:K22),0)</f>
        <v>0</v>
      </c>
      <c r="M22" s="28">
        <f>IFERROR(MAX(0,N$2-$C22)*$H22/180 + MIN(0,$S22-N$2)*$H22/180-SUM($I22:L22),0)</f>
        <v>0</v>
      </c>
      <c r="N22" s="28">
        <f>IFERROR(MAX(0,O$2-$C22)*$H22/180 + MIN(0,$S22-O$2)*$H22/180-SUM($I22:M22),0)</f>
        <v>0</v>
      </c>
      <c r="O22" s="28">
        <f>IFERROR(MAX(0,P$2-$C22)*$H22/180 + MIN(0,$S22-P$2)*$H22/180-SUM($I22:N22),0)</f>
        <v>0</v>
      </c>
      <c r="P22" s="28">
        <f>IFERROR(MAX(0,Q$2-$C22)*$H22/180 + MIN(0,$S22-Q$2)*$H22/180-SUM($I22:O22),0)</f>
        <v>0</v>
      </c>
      <c r="Q22" s="28">
        <f>IFERROR(MAX(0,R$2-$C22)*$H22/180 + MIN(0,$S22-R$2)*$H22/180-SUM($I22:P22),0)</f>
        <v>0</v>
      </c>
      <c r="R22" s="28">
        <f>IFERROR(MAX(0,S$2-$C22)*$H22/180 + MIN(0,$S22-S$2)*$H22/180-SUM($I22:Q22),0)</f>
        <v>0</v>
      </c>
      <c r="S22" s="25" t="str">
        <f t="shared" si="4"/>
        <v/>
      </c>
      <c r="T22" s="29" t="str">
        <f t="shared" si="5"/>
        <v/>
      </c>
    </row>
    <row r="23" spans="2:20" x14ac:dyDescent="0.45">
      <c r="B23" s="30"/>
      <c r="C23" s="31"/>
      <c r="D23" s="31"/>
      <c r="E23" s="25" t="str">
        <f t="shared" si="0"/>
        <v/>
      </c>
      <c r="F23" s="32"/>
      <c r="G23" s="36" t="str">
        <f t="shared" si="1"/>
        <v/>
      </c>
      <c r="H23" s="26" t="str">
        <f t="shared" si="2"/>
        <v/>
      </c>
      <c r="I23" s="27" t="str">
        <f t="shared" si="3"/>
        <v/>
      </c>
      <c r="J23" s="28">
        <f>IFERROR(MAX(0,K$2-$C23)*$H23/180 + MIN(0,$S23-K$2)*$H23/180-SUM($I23:I23),0)</f>
        <v>0</v>
      </c>
      <c r="K23" s="28">
        <f>IFERROR(MAX(0,L$2-$C23)*$H23/180 + MIN(0,$S23-L$2)*$H23/180-SUM($I23:J23),0)</f>
        <v>0</v>
      </c>
      <c r="L23" s="28">
        <f>IFERROR(MAX(0,M$2-$C23)*$H23/180 + MIN(0,$S23-M$2)*$H23/180-SUM($I23:K23),0)</f>
        <v>0</v>
      </c>
      <c r="M23" s="28">
        <f>IFERROR(MAX(0,N$2-$C23)*$H23/180 + MIN(0,$S23-N$2)*$H23/180-SUM($I23:L23),0)</f>
        <v>0</v>
      </c>
      <c r="N23" s="28">
        <f>IFERROR(MAX(0,O$2-$C23)*$H23/180 + MIN(0,$S23-O$2)*$H23/180-SUM($I23:M23),0)</f>
        <v>0</v>
      </c>
      <c r="O23" s="28">
        <f>IFERROR(MAX(0,P$2-$C23)*$H23/180 + MIN(0,$S23-P$2)*$H23/180-SUM($I23:N23),0)</f>
        <v>0</v>
      </c>
      <c r="P23" s="28">
        <f>IFERROR(MAX(0,Q$2-$C23)*$H23/180 + MIN(0,$S23-Q$2)*$H23/180-SUM($I23:O23),0)</f>
        <v>0</v>
      </c>
      <c r="Q23" s="28">
        <f>IFERROR(MAX(0,R$2-$C23)*$H23/180 + MIN(0,$S23-R$2)*$H23/180-SUM($I23:P23),0)</f>
        <v>0</v>
      </c>
      <c r="R23" s="28">
        <f>IFERROR(MAX(0,S$2-$C23)*$H23/180 + MIN(0,$S23-S$2)*$H23/180-SUM($I23:Q23),0)</f>
        <v>0</v>
      </c>
      <c r="S23" s="25" t="str">
        <f t="shared" si="4"/>
        <v/>
      </c>
      <c r="T23" s="29" t="str">
        <f t="shared" si="5"/>
        <v/>
      </c>
    </row>
    <row r="24" spans="2:20" x14ac:dyDescent="0.45">
      <c r="B24" s="30"/>
      <c r="C24" s="31"/>
      <c r="D24" s="31"/>
      <c r="E24" s="25" t="str">
        <f t="shared" si="0"/>
        <v/>
      </c>
      <c r="F24" s="32"/>
      <c r="G24" s="36" t="str">
        <f t="shared" si="1"/>
        <v/>
      </c>
      <c r="H24" s="26" t="str">
        <f t="shared" si="2"/>
        <v/>
      </c>
      <c r="I24" s="27" t="str">
        <f t="shared" si="3"/>
        <v/>
      </c>
      <c r="J24" s="28">
        <f>IFERROR(MAX(0,K$2-$C24)*$H24/180 + MIN(0,$S24-K$2)*$H24/180-SUM($I24:I24),0)</f>
        <v>0</v>
      </c>
      <c r="K24" s="28">
        <f>IFERROR(MAX(0,L$2-$C24)*$H24/180 + MIN(0,$S24-L$2)*$H24/180-SUM($I24:J24),0)</f>
        <v>0</v>
      </c>
      <c r="L24" s="28">
        <f>IFERROR(MAX(0,M$2-$C24)*$H24/180 + MIN(0,$S24-M$2)*$H24/180-SUM($I24:K24),0)</f>
        <v>0</v>
      </c>
      <c r="M24" s="28">
        <f>IFERROR(MAX(0,N$2-$C24)*$H24/180 + MIN(0,$S24-N$2)*$H24/180-SUM($I24:L24),0)</f>
        <v>0</v>
      </c>
      <c r="N24" s="28">
        <f>IFERROR(MAX(0,O$2-$C24)*$H24/180 + MIN(0,$S24-O$2)*$H24/180-SUM($I24:M24),0)</f>
        <v>0</v>
      </c>
      <c r="O24" s="28">
        <f>IFERROR(MAX(0,P$2-$C24)*$H24/180 + MIN(0,$S24-P$2)*$H24/180-SUM($I24:N24),0)</f>
        <v>0</v>
      </c>
      <c r="P24" s="28">
        <f>IFERROR(MAX(0,Q$2-$C24)*$H24/180 + MIN(0,$S24-Q$2)*$H24/180-SUM($I24:O24),0)</f>
        <v>0</v>
      </c>
      <c r="Q24" s="28">
        <f>IFERROR(MAX(0,R$2-$C24)*$H24/180 + MIN(0,$S24-R$2)*$H24/180-SUM($I24:P24),0)</f>
        <v>0</v>
      </c>
      <c r="R24" s="28">
        <f>IFERROR(MAX(0,S$2-$C24)*$H24/180 + MIN(0,$S24-S$2)*$H24/180-SUM($I24:Q24),0)</f>
        <v>0</v>
      </c>
      <c r="S24" s="25" t="str">
        <f t="shared" si="4"/>
        <v/>
      </c>
      <c r="T24" s="29" t="str">
        <f t="shared" si="5"/>
        <v/>
      </c>
    </row>
    <row r="25" spans="2:20" x14ac:dyDescent="0.45">
      <c r="B25" s="30"/>
      <c r="C25" s="31"/>
      <c r="D25" s="31"/>
      <c r="E25" s="25" t="str">
        <f t="shared" si="0"/>
        <v/>
      </c>
      <c r="F25" s="32"/>
      <c r="G25" s="36" t="str">
        <f t="shared" si="1"/>
        <v/>
      </c>
      <c r="H25" s="26" t="str">
        <f t="shared" si="2"/>
        <v/>
      </c>
      <c r="I25" s="27" t="str">
        <f t="shared" si="3"/>
        <v/>
      </c>
      <c r="J25" s="28">
        <f>IFERROR(MAX(0,K$2-$C25)*$H25/180 + MIN(0,$S25-K$2)*$H25/180-SUM($I25:I25),0)</f>
        <v>0</v>
      </c>
      <c r="K25" s="28">
        <f>IFERROR(MAX(0,L$2-$C25)*$H25/180 + MIN(0,$S25-L$2)*$H25/180-SUM($I25:J25),0)</f>
        <v>0</v>
      </c>
      <c r="L25" s="28">
        <f>IFERROR(MAX(0,M$2-$C25)*$H25/180 + MIN(0,$S25-M$2)*$H25/180-SUM($I25:K25),0)</f>
        <v>0</v>
      </c>
      <c r="M25" s="28">
        <f>IFERROR(MAX(0,N$2-$C25)*$H25/180 + MIN(0,$S25-N$2)*$H25/180-SUM($I25:L25),0)</f>
        <v>0</v>
      </c>
      <c r="N25" s="28">
        <f>IFERROR(MAX(0,O$2-$C25)*$H25/180 + MIN(0,$S25-O$2)*$H25/180-SUM($I25:M25),0)</f>
        <v>0</v>
      </c>
      <c r="O25" s="28">
        <f>IFERROR(MAX(0,P$2-$C25)*$H25/180 + MIN(0,$S25-P$2)*$H25/180-SUM($I25:N25),0)</f>
        <v>0</v>
      </c>
      <c r="P25" s="28">
        <f>IFERROR(MAX(0,Q$2-$C25)*$H25/180 + MIN(0,$S25-Q$2)*$H25/180-SUM($I25:O25),0)</f>
        <v>0</v>
      </c>
      <c r="Q25" s="28">
        <f>IFERROR(MAX(0,R$2-$C25)*$H25/180 + MIN(0,$S25-R$2)*$H25/180-SUM($I25:P25),0)</f>
        <v>0</v>
      </c>
      <c r="R25" s="28">
        <f>IFERROR(MAX(0,S$2-$C25)*$H25/180 + MIN(0,$S25-S$2)*$H25/180-SUM($I25:Q25),0)</f>
        <v>0</v>
      </c>
      <c r="S25" s="25" t="str">
        <f t="shared" si="4"/>
        <v/>
      </c>
      <c r="T25" s="29" t="str">
        <f t="shared" si="5"/>
        <v/>
      </c>
    </row>
    <row r="26" spans="2:20" x14ac:dyDescent="0.45">
      <c r="B26" s="30"/>
      <c r="C26" s="31"/>
      <c r="D26" s="31"/>
      <c r="E26" s="25" t="str">
        <f t="shared" si="0"/>
        <v/>
      </c>
      <c r="F26" s="32"/>
      <c r="G26" s="36" t="str">
        <f t="shared" si="1"/>
        <v/>
      </c>
      <c r="H26" s="26" t="str">
        <f t="shared" si="2"/>
        <v/>
      </c>
      <c r="I26" s="27" t="str">
        <f t="shared" si="3"/>
        <v/>
      </c>
      <c r="J26" s="28">
        <f>IFERROR(MAX(0,K$2-$C26)*$H26/180 + MIN(0,$S26-K$2)*$H26/180-SUM($I26:I26),0)</f>
        <v>0</v>
      </c>
      <c r="K26" s="28">
        <f>IFERROR(MAX(0,L$2-$C26)*$H26/180 + MIN(0,$S26-L$2)*$H26/180-SUM($I26:J26),0)</f>
        <v>0</v>
      </c>
      <c r="L26" s="28">
        <f>IFERROR(MAX(0,M$2-$C26)*$H26/180 + MIN(0,$S26-M$2)*$H26/180-SUM($I26:K26),0)</f>
        <v>0</v>
      </c>
      <c r="M26" s="28">
        <f>IFERROR(MAX(0,N$2-$C26)*$H26/180 + MIN(0,$S26-N$2)*$H26/180-SUM($I26:L26),0)</f>
        <v>0</v>
      </c>
      <c r="N26" s="28">
        <f>IFERROR(MAX(0,O$2-$C26)*$H26/180 + MIN(0,$S26-O$2)*$H26/180-SUM($I26:M26),0)</f>
        <v>0</v>
      </c>
      <c r="O26" s="28">
        <f>IFERROR(MAX(0,P$2-$C26)*$H26/180 + MIN(0,$S26-P$2)*$H26/180-SUM($I26:N26),0)</f>
        <v>0</v>
      </c>
      <c r="P26" s="28">
        <f>IFERROR(MAX(0,Q$2-$C26)*$H26/180 + MIN(0,$S26-Q$2)*$H26/180-SUM($I26:O26),0)</f>
        <v>0</v>
      </c>
      <c r="Q26" s="28">
        <f>IFERROR(MAX(0,R$2-$C26)*$H26/180 + MIN(0,$S26-R$2)*$H26/180-SUM($I26:P26),0)</f>
        <v>0</v>
      </c>
      <c r="R26" s="28">
        <f>IFERROR(MAX(0,S$2-$C26)*$H26/180 + MIN(0,$S26-S$2)*$H26/180-SUM($I26:Q26),0)</f>
        <v>0</v>
      </c>
      <c r="S26" s="25" t="str">
        <f t="shared" si="4"/>
        <v/>
      </c>
      <c r="T26" s="29" t="str">
        <f t="shared" si="5"/>
        <v/>
      </c>
    </row>
    <row r="27" spans="2:20" x14ac:dyDescent="0.45">
      <c r="B27" s="30"/>
      <c r="C27" s="31"/>
      <c r="D27" s="31"/>
      <c r="E27" s="25" t="str">
        <f t="shared" si="0"/>
        <v/>
      </c>
      <c r="F27" s="32"/>
      <c r="G27" s="36" t="str">
        <f t="shared" si="1"/>
        <v/>
      </c>
      <c r="H27" s="26" t="str">
        <f t="shared" si="2"/>
        <v/>
      </c>
      <c r="I27" s="27" t="str">
        <f t="shared" si="3"/>
        <v/>
      </c>
      <c r="J27" s="28">
        <f>IFERROR(MAX(0,K$2-$C27)*$H27/180 + MIN(0,$S27-K$2)*$H27/180-SUM($I27:I27),0)</f>
        <v>0</v>
      </c>
      <c r="K27" s="28">
        <f>IFERROR(MAX(0,L$2-$C27)*$H27/180 + MIN(0,$S27-L$2)*$H27/180-SUM($I27:J27),0)</f>
        <v>0</v>
      </c>
      <c r="L27" s="28">
        <f>IFERROR(MAX(0,M$2-$C27)*$H27/180 + MIN(0,$S27-M$2)*$H27/180-SUM($I27:K27),0)</f>
        <v>0</v>
      </c>
      <c r="M27" s="28">
        <f>IFERROR(MAX(0,N$2-$C27)*$H27/180 + MIN(0,$S27-N$2)*$H27/180-SUM($I27:L27),0)</f>
        <v>0</v>
      </c>
      <c r="N27" s="28">
        <f>IFERROR(MAX(0,O$2-$C27)*$H27/180 + MIN(0,$S27-O$2)*$H27/180-SUM($I27:M27),0)</f>
        <v>0</v>
      </c>
      <c r="O27" s="28">
        <f>IFERROR(MAX(0,P$2-$C27)*$H27/180 + MIN(0,$S27-P$2)*$H27/180-SUM($I27:N27),0)</f>
        <v>0</v>
      </c>
      <c r="P27" s="28">
        <f>IFERROR(MAX(0,Q$2-$C27)*$H27/180 + MIN(0,$S27-Q$2)*$H27/180-SUM($I27:O27),0)</f>
        <v>0</v>
      </c>
      <c r="Q27" s="28">
        <f>IFERROR(MAX(0,R$2-$C27)*$H27/180 + MIN(0,$S27-R$2)*$H27/180-SUM($I27:P27),0)</f>
        <v>0</v>
      </c>
      <c r="R27" s="28">
        <f>IFERROR(MAX(0,S$2-$C27)*$H27/180 + MIN(0,$S27-S$2)*$H27/180-SUM($I27:Q27),0)</f>
        <v>0</v>
      </c>
      <c r="S27" s="25" t="str">
        <f t="shared" si="4"/>
        <v/>
      </c>
      <c r="T27" s="29" t="str">
        <f t="shared" si="5"/>
        <v/>
      </c>
    </row>
    <row r="28" spans="2:20" x14ac:dyDescent="0.45">
      <c r="B28" s="30"/>
      <c r="C28" s="31"/>
      <c r="D28" s="31"/>
      <c r="E28" s="25" t="str">
        <f t="shared" si="0"/>
        <v/>
      </c>
      <c r="F28" s="32"/>
      <c r="G28" s="36" t="str">
        <f t="shared" si="1"/>
        <v/>
      </c>
      <c r="H28" s="26" t="str">
        <f t="shared" si="2"/>
        <v/>
      </c>
      <c r="I28" s="27" t="str">
        <f t="shared" si="3"/>
        <v/>
      </c>
      <c r="J28" s="28">
        <f>IFERROR(MAX(0,K$2-$C28)*$H28/180 + MIN(0,$S28-K$2)*$H28/180-SUM($I28:I28),0)</f>
        <v>0</v>
      </c>
      <c r="K28" s="28">
        <f>IFERROR(MAX(0,L$2-$C28)*$H28/180 + MIN(0,$S28-L$2)*$H28/180-SUM($I28:J28),0)</f>
        <v>0</v>
      </c>
      <c r="L28" s="28">
        <f>IFERROR(MAX(0,M$2-$C28)*$H28/180 + MIN(0,$S28-M$2)*$H28/180-SUM($I28:K28),0)</f>
        <v>0</v>
      </c>
      <c r="M28" s="28">
        <f>IFERROR(MAX(0,N$2-$C28)*$H28/180 + MIN(0,$S28-N$2)*$H28/180-SUM($I28:L28),0)</f>
        <v>0</v>
      </c>
      <c r="N28" s="28">
        <f>IFERROR(MAX(0,O$2-$C28)*$H28/180 + MIN(0,$S28-O$2)*$H28/180-SUM($I28:M28),0)</f>
        <v>0</v>
      </c>
      <c r="O28" s="28">
        <f>IFERROR(MAX(0,P$2-$C28)*$H28/180 + MIN(0,$S28-P$2)*$H28/180-SUM($I28:N28),0)</f>
        <v>0</v>
      </c>
      <c r="P28" s="28">
        <f>IFERROR(MAX(0,Q$2-$C28)*$H28/180 + MIN(0,$S28-Q$2)*$H28/180-SUM($I28:O28),0)</f>
        <v>0</v>
      </c>
      <c r="Q28" s="28">
        <f>IFERROR(MAX(0,R$2-$C28)*$H28/180 + MIN(0,$S28-R$2)*$H28/180-SUM($I28:P28),0)</f>
        <v>0</v>
      </c>
      <c r="R28" s="28">
        <f>IFERROR(MAX(0,S$2-$C28)*$H28/180 + MIN(0,$S28-S$2)*$H28/180-SUM($I28:Q28),0)</f>
        <v>0</v>
      </c>
      <c r="S28" s="25" t="str">
        <f t="shared" si="4"/>
        <v/>
      </c>
      <c r="T28" s="29" t="str">
        <f t="shared" si="5"/>
        <v/>
      </c>
    </row>
    <row r="29" spans="2:20" x14ac:dyDescent="0.45">
      <c r="B29" s="30"/>
      <c r="C29" s="31"/>
      <c r="D29" s="31"/>
      <c r="E29" s="25" t="str">
        <f t="shared" si="0"/>
        <v/>
      </c>
      <c r="F29" s="32"/>
      <c r="G29" s="36" t="str">
        <f t="shared" si="1"/>
        <v/>
      </c>
      <c r="H29" s="26" t="str">
        <f t="shared" si="2"/>
        <v/>
      </c>
      <c r="I29" s="27" t="str">
        <f t="shared" si="3"/>
        <v/>
      </c>
      <c r="J29" s="28">
        <f>IFERROR(MAX(0,K$2-$C29)*$H29/180 + MIN(0,$S29-K$2)*$H29/180-SUM($I29:I29),0)</f>
        <v>0</v>
      </c>
      <c r="K29" s="28">
        <f>IFERROR(MAX(0,L$2-$C29)*$H29/180 + MIN(0,$S29-L$2)*$H29/180-SUM($I29:J29),0)</f>
        <v>0</v>
      </c>
      <c r="L29" s="28">
        <f>IFERROR(MAX(0,M$2-$C29)*$H29/180 + MIN(0,$S29-M$2)*$H29/180-SUM($I29:K29),0)</f>
        <v>0</v>
      </c>
      <c r="M29" s="28">
        <f>IFERROR(MAX(0,N$2-$C29)*$H29/180 + MIN(0,$S29-N$2)*$H29/180-SUM($I29:L29),0)</f>
        <v>0</v>
      </c>
      <c r="N29" s="28">
        <f>IFERROR(MAX(0,O$2-$C29)*$H29/180 + MIN(0,$S29-O$2)*$H29/180-SUM($I29:M29),0)</f>
        <v>0</v>
      </c>
      <c r="O29" s="28">
        <f>IFERROR(MAX(0,P$2-$C29)*$H29/180 + MIN(0,$S29-P$2)*$H29/180-SUM($I29:N29),0)</f>
        <v>0</v>
      </c>
      <c r="P29" s="28">
        <f>IFERROR(MAX(0,Q$2-$C29)*$H29/180 + MIN(0,$S29-Q$2)*$H29/180-SUM($I29:O29),0)</f>
        <v>0</v>
      </c>
      <c r="Q29" s="28">
        <f>IFERROR(MAX(0,R$2-$C29)*$H29/180 + MIN(0,$S29-R$2)*$H29/180-SUM($I29:P29),0)</f>
        <v>0</v>
      </c>
      <c r="R29" s="28">
        <f>IFERROR(MAX(0,S$2-$C29)*$H29/180 + MIN(0,$S29-S$2)*$H29/180-SUM($I29:Q29),0)</f>
        <v>0</v>
      </c>
      <c r="S29" s="25" t="str">
        <f t="shared" si="4"/>
        <v/>
      </c>
      <c r="T29" s="29" t="str">
        <f t="shared" si="5"/>
        <v/>
      </c>
    </row>
    <row r="30" spans="2:20" x14ac:dyDescent="0.45">
      <c r="B30" s="30"/>
      <c r="C30" s="31"/>
      <c r="D30" s="31"/>
      <c r="E30" s="25" t="str">
        <f t="shared" si="0"/>
        <v/>
      </c>
      <c r="F30" s="32"/>
      <c r="G30" s="36" t="str">
        <f t="shared" si="1"/>
        <v/>
      </c>
      <c r="H30" s="26" t="str">
        <f t="shared" si="2"/>
        <v/>
      </c>
      <c r="I30" s="27" t="str">
        <f t="shared" si="3"/>
        <v/>
      </c>
      <c r="J30" s="28">
        <f>IFERROR(MAX(0,K$2-$C30)*$H30/180 + MIN(0,$S30-K$2)*$H30/180-SUM($I30:I30),0)</f>
        <v>0</v>
      </c>
      <c r="K30" s="28">
        <f>IFERROR(MAX(0,L$2-$C30)*$H30/180 + MIN(0,$S30-L$2)*$H30/180-SUM($I30:J30),0)</f>
        <v>0</v>
      </c>
      <c r="L30" s="28">
        <f>IFERROR(MAX(0,M$2-$C30)*$H30/180 + MIN(0,$S30-M$2)*$H30/180-SUM($I30:K30),0)</f>
        <v>0</v>
      </c>
      <c r="M30" s="28">
        <f>IFERROR(MAX(0,N$2-$C30)*$H30/180 + MIN(0,$S30-N$2)*$H30/180-SUM($I30:L30),0)</f>
        <v>0</v>
      </c>
      <c r="N30" s="28">
        <f>IFERROR(MAX(0,O$2-$C30)*$H30/180 + MIN(0,$S30-O$2)*$H30/180-SUM($I30:M30),0)</f>
        <v>0</v>
      </c>
      <c r="O30" s="28">
        <f>IFERROR(MAX(0,P$2-$C30)*$H30/180 + MIN(0,$S30-P$2)*$H30/180-SUM($I30:N30),0)</f>
        <v>0</v>
      </c>
      <c r="P30" s="28">
        <f>IFERROR(MAX(0,Q$2-$C30)*$H30/180 + MIN(0,$S30-Q$2)*$H30/180-SUM($I30:O30),0)</f>
        <v>0</v>
      </c>
      <c r="Q30" s="28">
        <f>IFERROR(MAX(0,R$2-$C30)*$H30/180 + MIN(0,$S30-R$2)*$H30/180-SUM($I30:P30),0)</f>
        <v>0</v>
      </c>
      <c r="R30" s="28">
        <f>IFERROR(MAX(0,S$2-$C30)*$H30/180 + MIN(0,$S30-S$2)*$H30/180-SUM($I30:Q30),0)</f>
        <v>0</v>
      </c>
      <c r="S30" s="25" t="str">
        <f t="shared" si="4"/>
        <v/>
      </c>
      <c r="T30" s="29" t="str">
        <f t="shared" si="5"/>
        <v/>
      </c>
    </row>
    <row r="31" spans="2:20" x14ac:dyDescent="0.45">
      <c r="B31" s="72"/>
      <c r="C31" s="73"/>
      <c r="D31" s="73"/>
      <c r="E31" s="74" t="str">
        <f t="shared" si="0"/>
        <v/>
      </c>
      <c r="F31" s="75"/>
      <c r="G31" s="66" t="str">
        <f t="shared" si="1"/>
        <v/>
      </c>
      <c r="H31" s="78" t="str">
        <f t="shared" si="2"/>
        <v/>
      </c>
      <c r="I31" s="91" t="str">
        <f t="shared" si="3"/>
        <v/>
      </c>
      <c r="J31" s="79">
        <f>IFERROR(MAX(0,K$2-$C31)*$H31/180 + MIN(0,$S31-K$2)*$H31/180-SUM($I31:I31),0)</f>
        <v>0</v>
      </c>
      <c r="K31" s="79">
        <f>IFERROR(MAX(0,L$2-$C31)*$H31/180 + MIN(0,$S31-L$2)*$H31/180-SUM($I31:J31),0)</f>
        <v>0</v>
      </c>
      <c r="L31" s="79">
        <f>IFERROR(MAX(0,M$2-$C31)*$H31/180 + MIN(0,$S31-M$2)*$H31/180-SUM($I31:K31),0)</f>
        <v>0</v>
      </c>
      <c r="M31" s="79">
        <f>IFERROR(MAX(0,N$2-$C31)*$H31/180 + MIN(0,$S31-N$2)*$H31/180-SUM($I31:L31),0)</f>
        <v>0</v>
      </c>
      <c r="N31" s="79">
        <f>IFERROR(MAX(0,O$2-$C31)*$H31/180 + MIN(0,$S31-O$2)*$H31/180-SUM($I31:M31),0)</f>
        <v>0</v>
      </c>
      <c r="O31" s="79">
        <f>IFERROR(MAX(0,P$2-$C31)*$H31/180 + MIN(0,$S31-P$2)*$H31/180-SUM($I31:N31),0)</f>
        <v>0</v>
      </c>
      <c r="P31" s="79">
        <f>IFERROR(MAX(0,Q$2-$C31)*$H31/180 + MIN(0,$S31-Q$2)*$H31/180-SUM($I31:O31),0)</f>
        <v>0</v>
      </c>
      <c r="Q31" s="79">
        <f>IFERROR(MAX(0,R$2-$C31)*$H31/180 + MIN(0,$S31-R$2)*$H31/180-SUM($I31:P31),0)</f>
        <v>0</v>
      </c>
      <c r="R31" s="79">
        <f>IFERROR(MAX(0,S$2-$C31)*$H31/180 + MIN(0,$S31-S$2)*$H31/180-SUM($I31:Q31),0)</f>
        <v>0</v>
      </c>
      <c r="S31" s="74" t="str">
        <f t="shared" si="4"/>
        <v/>
      </c>
      <c r="T31" s="80" t="str">
        <f t="shared" si="5"/>
        <v/>
      </c>
    </row>
    <row r="32" spans="2:20" x14ac:dyDescent="0.45">
      <c r="B32" s="81"/>
      <c r="C32" s="82"/>
      <c r="D32" s="82"/>
      <c r="E32" s="83" t="str">
        <f t="shared" si="0"/>
        <v/>
      </c>
      <c r="F32" s="84"/>
      <c r="G32" s="60" t="str">
        <f t="shared" si="1"/>
        <v/>
      </c>
      <c r="H32" s="86" t="str">
        <f t="shared" si="2"/>
        <v/>
      </c>
      <c r="I32" s="89" t="str">
        <f t="shared" si="3"/>
        <v/>
      </c>
      <c r="J32" s="87">
        <f>IFERROR(MAX(0,K$2-$C32)*$H32/180 + MIN(0,$S32-K$2)*$H32/180-SUM($I32:I32),0)</f>
        <v>0</v>
      </c>
      <c r="K32" s="87">
        <f>IFERROR(MAX(0,L$2-$C32)*$H32/180 + MIN(0,$S32-L$2)*$H32/180-SUM($I32:J32),0)</f>
        <v>0</v>
      </c>
      <c r="L32" s="87">
        <f>IFERROR(MAX(0,M$2-$C32)*$H32/180 + MIN(0,$S32-M$2)*$H32/180-SUM($I32:K32),0)</f>
        <v>0</v>
      </c>
      <c r="M32" s="87">
        <f>IFERROR(MAX(0,N$2-$C32)*$H32/180 + MIN(0,$S32-N$2)*$H32/180-SUM($I32:L32),0)</f>
        <v>0</v>
      </c>
      <c r="N32" s="87">
        <f>IFERROR(MAX(0,O$2-$C32)*$H32/180 + MIN(0,$S32-O$2)*$H32/180-SUM($I32:M32),0)</f>
        <v>0</v>
      </c>
      <c r="O32" s="87">
        <f>IFERROR(MAX(0,P$2-$C32)*$H32/180 + MIN(0,$S32-P$2)*$H32/180-SUM($I32:N32),0)</f>
        <v>0</v>
      </c>
      <c r="P32" s="87">
        <f>IFERROR(MAX(0,Q$2-$C32)*$H32/180 + MIN(0,$S32-Q$2)*$H32/180-SUM($I32:O32),0)</f>
        <v>0</v>
      </c>
      <c r="Q32" s="87">
        <f>IFERROR(MAX(0,R$2-$C32)*$H32/180 + MIN(0,$S32-R$2)*$H32/180-SUM($I32:P32),0)</f>
        <v>0</v>
      </c>
      <c r="R32" s="87">
        <f>IFERROR(MAX(0,S$2-$C32)*$H32/180 + MIN(0,$S32-S$2)*$H32/180-SUM($I32:Q32),0)</f>
        <v>0</v>
      </c>
      <c r="S32" s="83" t="str">
        <f t="shared" si="4"/>
        <v/>
      </c>
      <c r="T32" s="88" t="str">
        <f t="shared" si="5"/>
        <v/>
      </c>
    </row>
    <row r="33" spans="2:20" x14ac:dyDescent="0.45">
      <c r="B33" s="81"/>
      <c r="C33" s="82"/>
      <c r="D33" s="82"/>
      <c r="E33" s="83" t="str">
        <f t="shared" si="0"/>
        <v/>
      </c>
      <c r="F33" s="84"/>
      <c r="G33" s="60" t="str">
        <f t="shared" si="1"/>
        <v/>
      </c>
      <c r="H33" s="86" t="str">
        <f t="shared" si="2"/>
        <v/>
      </c>
      <c r="I33" s="89" t="str">
        <f t="shared" si="3"/>
        <v/>
      </c>
      <c r="J33" s="87">
        <f>IFERROR(MAX(0,K$2-$C33)*$H33/180 + MIN(0,$S33-K$2)*$H33/180-SUM($I33:I33),0)</f>
        <v>0</v>
      </c>
      <c r="K33" s="87">
        <f>IFERROR(MAX(0,L$2-$C33)*$H33/180 + MIN(0,$S33-L$2)*$H33/180-SUM($I33:J33),0)</f>
        <v>0</v>
      </c>
      <c r="L33" s="87">
        <f>IFERROR(MAX(0,M$2-$C33)*$H33/180 + MIN(0,$S33-M$2)*$H33/180-SUM($I33:K33),0)</f>
        <v>0</v>
      </c>
      <c r="M33" s="87">
        <f>IFERROR(MAX(0,N$2-$C33)*$H33/180 + MIN(0,$S33-N$2)*$H33/180-SUM($I33:L33),0)</f>
        <v>0</v>
      </c>
      <c r="N33" s="87">
        <f>IFERROR(MAX(0,O$2-$C33)*$H33/180 + MIN(0,$S33-O$2)*$H33/180-SUM($I33:M33),0)</f>
        <v>0</v>
      </c>
      <c r="O33" s="87">
        <f>IFERROR(MAX(0,P$2-$C33)*$H33/180 + MIN(0,$S33-P$2)*$H33/180-SUM($I33:N33),0)</f>
        <v>0</v>
      </c>
      <c r="P33" s="87">
        <f>IFERROR(MAX(0,Q$2-$C33)*$H33/180 + MIN(0,$S33-Q$2)*$H33/180-SUM($I33:O33),0)</f>
        <v>0</v>
      </c>
      <c r="Q33" s="87">
        <f>IFERROR(MAX(0,R$2-$C33)*$H33/180 + MIN(0,$S33-R$2)*$H33/180-SUM($I33:P33),0)</f>
        <v>0</v>
      </c>
      <c r="R33" s="87">
        <f>IFERROR(MAX(0,S$2-$C33)*$H33/180 + MIN(0,$S33-S$2)*$H33/180-SUM($I33:Q33),0)</f>
        <v>0</v>
      </c>
      <c r="S33" s="83" t="str">
        <f t="shared" si="4"/>
        <v/>
      </c>
      <c r="T33" s="88" t="str">
        <f t="shared" si="5"/>
        <v/>
      </c>
    </row>
    <row r="34" spans="2:20" x14ac:dyDescent="0.45">
      <c r="B34" s="81"/>
      <c r="C34" s="82"/>
      <c r="D34" s="82"/>
      <c r="E34" s="83" t="str">
        <f t="shared" si="0"/>
        <v/>
      </c>
      <c r="F34" s="84"/>
      <c r="G34" s="60" t="str">
        <f t="shared" si="1"/>
        <v/>
      </c>
      <c r="H34" s="86" t="str">
        <f t="shared" si="2"/>
        <v/>
      </c>
      <c r="I34" s="89" t="str">
        <f t="shared" si="3"/>
        <v/>
      </c>
      <c r="J34" s="87">
        <f>IFERROR(MAX(0,K$2-$C34)*$H34/180 + MIN(0,$S34-K$2)*$H34/180-SUM($I34:I34),0)</f>
        <v>0</v>
      </c>
      <c r="K34" s="87">
        <f>IFERROR(MAX(0,L$2-$C34)*$H34/180 + MIN(0,$S34-L$2)*$H34/180-SUM($I34:J34),0)</f>
        <v>0</v>
      </c>
      <c r="L34" s="87">
        <f>IFERROR(MAX(0,M$2-$C34)*$H34/180 + MIN(0,$S34-M$2)*$H34/180-SUM($I34:K34),0)</f>
        <v>0</v>
      </c>
      <c r="M34" s="87">
        <f>IFERROR(MAX(0,N$2-$C34)*$H34/180 + MIN(0,$S34-N$2)*$H34/180-SUM($I34:L34),0)</f>
        <v>0</v>
      </c>
      <c r="N34" s="87">
        <f>IFERROR(MAX(0,O$2-$C34)*$H34/180 + MIN(0,$S34-O$2)*$H34/180-SUM($I34:M34),0)</f>
        <v>0</v>
      </c>
      <c r="O34" s="87">
        <f>IFERROR(MAX(0,P$2-$C34)*$H34/180 + MIN(0,$S34-P$2)*$H34/180-SUM($I34:N34),0)</f>
        <v>0</v>
      </c>
      <c r="P34" s="87">
        <f>IFERROR(MAX(0,Q$2-$C34)*$H34/180 + MIN(0,$S34-Q$2)*$H34/180-SUM($I34:O34),0)</f>
        <v>0</v>
      </c>
      <c r="Q34" s="87">
        <f>IFERROR(MAX(0,R$2-$C34)*$H34/180 + MIN(0,$S34-R$2)*$H34/180-SUM($I34:P34),0)</f>
        <v>0</v>
      </c>
      <c r="R34" s="87">
        <f>IFERROR(MAX(0,S$2-$C34)*$H34/180 + MIN(0,$S34-S$2)*$H34/180-SUM($I34:Q34),0)</f>
        <v>0</v>
      </c>
      <c r="S34" s="83" t="str">
        <f t="shared" si="4"/>
        <v/>
      </c>
      <c r="T34" s="88" t="str">
        <f t="shared" si="5"/>
        <v/>
      </c>
    </row>
    <row r="35" spans="2:20" x14ac:dyDescent="0.45">
      <c r="B35" s="81"/>
      <c r="C35" s="82"/>
      <c r="D35" s="82"/>
      <c r="E35" s="83" t="str">
        <f t="shared" si="0"/>
        <v/>
      </c>
      <c r="F35" s="84"/>
      <c r="G35" s="60" t="str">
        <f t="shared" si="1"/>
        <v/>
      </c>
      <c r="H35" s="86" t="str">
        <f t="shared" si="2"/>
        <v/>
      </c>
      <c r="I35" s="89" t="str">
        <f t="shared" si="3"/>
        <v/>
      </c>
      <c r="J35" s="87">
        <f>IFERROR(MAX(0,K$2-$C35)*$H35/180 + MIN(0,$S35-K$2)*$H35/180-SUM($I35:I35),0)</f>
        <v>0</v>
      </c>
      <c r="K35" s="87">
        <f>IFERROR(MAX(0,L$2-$C35)*$H35/180 + MIN(0,$S35-L$2)*$H35/180-SUM($I35:J35),0)</f>
        <v>0</v>
      </c>
      <c r="L35" s="87">
        <f>IFERROR(MAX(0,M$2-$C35)*$H35/180 + MIN(0,$S35-M$2)*$H35/180-SUM($I35:K35),0)</f>
        <v>0</v>
      </c>
      <c r="M35" s="87">
        <f>IFERROR(MAX(0,N$2-$C35)*$H35/180 + MIN(0,$S35-N$2)*$H35/180-SUM($I35:L35),0)</f>
        <v>0</v>
      </c>
      <c r="N35" s="87">
        <f>IFERROR(MAX(0,O$2-$C35)*$H35/180 + MIN(0,$S35-O$2)*$H35/180-SUM($I35:M35),0)</f>
        <v>0</v>
      </c>
      <c r="O35" s="87">
        <f>IFERROR(MAX(0,P$2-$C35)*$H35/180 + MIN(0,$S35-P$2)*$H35/180-SUM($I35:N35),0)</f>
        <v>0</v>
      </c>
      <c r="P35" s="87">
        <f>IFERROR(MAX(0,Q$2-$C35)*$H35/180 + MIN(0,$S35-Q$2)*$H35/180-SUM($I35:O35),0)</f>
        <v>0</v>
      </c>
      <c r="Q35" s="87">
        <f>IFERROR(MAX(0,R$2-$C35)*$H35/180 + MIN(0,$S35-R$2)*$H35/180-SUM($I35:P35),0)</f>
        <v>0</v>
      </c>
      <c r="R35" s="87">
        <f>IFERROR(MAX(0,S$2-$C35)*$H35/180 + MIN(0,$S35-S$2)*$H35/180-SUM($I35:Q35),0)</f>
        <v>0</v>
      </c>
      <c r="S35" s="83" t="str">
        <f t="shared" si="4"/>
        <v/>
      </c>
      <c r="T35" s="88" t="str">
        <f t="shared" si="5"/>
        <v/>
      </c>
    </row>
    <row r="36" spans="2:20" x14ac:dyDescent="0.45">
      <c r="B36" s="81"/>
      <c r="C36" s="82"/>
      <c r="D36" s="82"/>
      <c r="E36" s="83" t="str">
        <f t="shared" si="0"/>
        <v/>
      </c>
      <c r="F36" s="84"/>
      <c r="G36" s="60" t="str">
        <f t="shared" si="1"/>
        <v/>
      </c>
      <c r="H36" s="86" t="str">
        <f t="shared" si="2"/>
        <v/>
      </c>
      <c r="I36" s="89" t="str">
        <f t="shared" si="3"/>
        <v/>
      </c>
      <c r="J36" s="87">
        <f>IFERROR(MAX(0,K$2-$C36)*$H36/180 + MIN(0,$S36-K$2)*$H36/180-SUM($I36:I36),0)</f>
        <v>0</v>
      </c>
      <c r="K36" s="87">
        <f>IFERROR(MAX(0,L$2-$C36)*$H36/180 + MIN(0,$S36-L$2)*$H36/180-SUM($I36:J36),0)</f>
        <v>0</v>
      </c>
      <c r="L36" s="87">
        <f>IFERROR(MAX(0,M$2-$C36)*$H36/180 + MIN(0,$S36-M$2)*$H36/180-SUM($I36:K36),0)</f>
        <v>0</v>
      </c>
      <c r="M36" s="87">
        <f>IFERROR(MAX(0,N$2-$C36)*$H36/180 + MIN(0,$S36-N$2)*$H36/180-SUM($I36:L36),0)</f>
        <v>0</v>
      </c>
      <c r="N36" s="87">
        <f>IFERROR(MAX(0,O$2-$C36)*$H36/180 + MIN(0,$S36-O$2)*$H36/180-SUM($I36:M36),0)</f>
        <v>0</v>
      </c>
      <c r="O36" s="87">
        <f>IFERROR(MAX(0,P$2-$C36)*$H36/180 + MIN(0,$S36-P$2)*$H36/180-SUM($I36:N36),0)</f>
        <v>0</v>
      </c>
      <c r="P36" s="87">
        <f>IFERROR(MAX(0,Q$2-$C36)*$H36/180 + MIN(0,$S36-Q$2)*$H36/180-SUM($I36:O36),0)</f>
        <v>0</v>
      </c>
      <c r="Q36" s="87">
        <f>IFERROR(MAX(0,R$2-$C36)*$H36/180 + MIN(0,$S36-R$2)*$H36/180-SUM($I36:P36),0)</f>
        <v>0</v>
      </c>
      <c r="R36" s="87">
        <f>IFERROR(MAX(0,S$2-$C36)*$H36/180 + MIN(0,$S36-S$2)*$H36/180-SUM($I36:Q36),0)</f>
        <v>0</v>
      </c>
      <c r="S36" s="83" t="str">
        <f t="shared" si="4"/>
        <v/>
      </c>
      <c r="T36" s="88" t="str">
        <f t="shared" si="5"/>
        <v/>
      </c>
    </row>
    <row r="37" spans="2:20" x14ac:dyDescent="0.45">
      <c r="B37" s="81"/>
      <c r="C37" s="82"/>
      <c r="D37" s="82"/>
      <c r="E37" s="83"/>
      <c r="F37" s="84"/>
      <c r="G37" s="60" t="str">
        <f t="shared" si="1"/>
        <v/>
      </c>
      <c r="H37" s="86" t="str">
        <f t="shared" si="2"/>
        <v/>
      </c>
      <c r="I37" s="89" t="str">
        <f t="shared" si="3"/>
        <v/>
      </c>
      <c r="J37" s="87">
        <f>IFERROR(MAX(0,K$2-$C37)*$H37/180 + MIN(0,$S37-K$2)*$H37/180-SUM($I37:I37),0)</f>
        <v>0</v>
      </c>
      <c r="K37" s="87">
        <f>IFERROR(MAX(0,L$2-$C37)*$H37/180 + MIN(0,$S37-L$2)*$H37/180-SUM($I37:J37),0)</f>
        <v>0</v>
      </c>
      <c r="L37" s="87">
        <f>IFERROR(MAX(0,M$2-$C37)*$H37/180 + MIN(0,$S37-M$2)*$H37/180-SUM($I37:K37),0)</f>
        <v>0</v>
      </c>
      <c r="M37" s="87">
        <f>IFERROR(MAX(0,N$2-$C37)*$H37/180 + MIN(0,$S37-N$2)*$H37/180-SUM($I37:L37),0)</f>
        <v>0</v>
      </c>
      <c r="N37" s="87">
        <f>IFERROR(MAX(0,O$2-$C37)*$H37/180 + MIN(0,$S37-O$2)*$H37/180-SUM($I37:M37),0)</f>
        <v>0</v>
      </c>
      <c r="O37" s="87">
        <f>IFERROR(MAX(0,P$2-$C37)*$H37/180 + MIN(0,$S37-P$2)*$H37/180-SUM($I37:N37),0)</f>
        <v>0</v>
      </c>
      <c r="P37" s="87">
        <f>IFERROR(MAX(0,Q$2-$C37)*$H37/180 + MIN(0,$S37-Q$2)*$H37/180-SUM($I37:O37),0)</f>
        <v>0</v>
      </c>
      <c r="Q37" s="87">
        <f>IFERROR(MAX(0,R$2-$C37)*$H37/180 + MIN(0,$S37-R$2)*$H37/180-SUM($I37:P37),0)</f>
        <v>0</v>
      </c>
      <c r="R37" s="87">
        <f>IFERROR(MAX(0,S$2-$C37)*$H37/180 + MIN(0,$S37-S$2)*$H37/180-SUM($I37:Q37),0)</f>
        <v>0</v>
      </c>
      <c r="S37" s="83" t="str">
        <f t="shared" si="4"/>
        <v/>
      </c>
      <c r="T37" s="88" t="str">
        <f t="shared" si="5"/>
        <v/>
      </c>
    </row>
    <row r="38" spans="2:20" x14ac:dyDescent="0.45">
      <c r="B38" s="84"/>
      <c r="C38" s="84"/>
      <c r="D38" s="84"/>
      <c r="F38" s="84"/>
      <c r="I38" s="89"/>
      <c r="J38" s="87"/>
      <c r="K38" s="87"/>
      <c r="L38" s="87"/>
      <c r="M38" s="87"/>
      <c r="N38" s="87"/>
      <c r="O38" s="87"/>
      <c r="P38" s="87"/>
      <c r="Q38" s="87"/>
      <c r="R38" s="87"/>
    </row>
    <row r="39" spans="2:20" x14ac:dyDescent="0.45">
      <c r="B39" s="84"/>
      <c r="C39" s="84"/>
      <c r="D39" s="84"/>
      <c r="F39" s="84"/>
      <c r="I39" s="89"/>
      <c r="J39" s="87"/>
      <c r="K39" s="87"/>
      <c r="L39" s="87"/>
      <c r="M39" s="87"/>
      <c r="N39" s="87"/>
      <c r="O39" s="87"/>
      <c r="P39" s="87"/>
      <c r="Q39" s="87"/>
      <c r="R39" s="87"/>
    </row>
    <row r="40" spans="2:20" x14ac:dyDescent="0.45">
      <c r="B40" s="84"/>
      <c r="C40" s="84"/>
      <c r="D40" s="84"/>
      <c r="F40" s="84"/>
      <c r="I40" s="89"/>
      <c r="J40" s="87"/>
      <c r="K40" s="87"/>
      <c r="L40" s="87"/>
      <c r="M40" s="87"/>
      <c r="N40" s="87"/>
      <c r="O40" s="87"/>
      <c r="P40" s="87"/>
      <c r="Q40" s="87"/>
      <c r="R40" s="87"/>
    </row>
    <row r="41" spans="2:20" x14ac:dyDescent="0.45">
      <c r="B41" s="84"/>
      <c r="C41" s="84"/>
      <c r="D41" s="84"/>
      <c r="F41" s="84"/>
      <c r="I41" s="89"/>
      <c r="J41" s="87"/>
      <c r="K41" s="87"/>
      <c r="L41" s="87"/>
      <c r="M41" s="87"/>
      <c r="N41" s="87"/>
      <c r="O41" s="87"/>
      <c r="P41" s="87"/>
      <c r="Q41" s="87"/>
      <c r="R41" s="87"/>
    </row>
    <row r="42" spans="2:20" x14ac:dyDescent="0.45">
      <c r="B42" s="81"/>
      <c r="C42" s="82"/>
      <c r="D42" s="82"/>
      <c r="E42" s="83"/>
      <c r="F42" s="84"/>
      <c r="G42" s="90"/>
      <c r="H42" s="86"/>
      <c r="I42" s="87"/>
      <c r="J42" s="87"/>
      <c r="K42" s="87"/>
      <c r="L42" s="87"/>
      <c r="M42" s="87"/>
      <c r="N42" s="87"/>
      <c r="O42" s="87"/>
      <c r="P42" s="87"/>
      <c r="Q42" s="87"/>
      <c r="R42" s="87"/>
      <c r="S42" s="83"/>
    </row>
    <row r="43" spans="2:20" x14ac:dyDescent="0.45">
      <c r="B43" s="84"/>
      <c r="C43" s="84"/>
      <c r="D43" s="84"/>
      <c r="F43" s="84"/>
      <c r="I43" s="89"/>
      <c r="J43" s="87"/>
      <c r="K43" s="87"/>
      <c r="L43" s="87"/>
      <c r="M43" s="87"/>
      <c r="N43" s="87"/>
      <c r="O43" s="87"/>
      <c r="P43" s="87"/>
      <c r="Q43" s="87"/>
      <c r="R43" s="87"/>
    </row>
    <row r="44" spans="2:20" x14ac:dyDescent="0.45">
      <c r="B44" s="84"/>
      <c r="C44" s="84"/>
      <c r="D44" s="84"/>
      <c r="F44" s="84"/>
      <c r="I44" s="89"/>
      <c r="J44" s="87"/>
      <c r="K44" s="87"/>
      <c r="L44" s="87"/>
      <c r="M44" s="87"/>
      <c r="N44" s="87"/>
      <c r="O44" s="87"/>
      <c r="P44" s="87"/>
      <c r="Q44" s="87"/>
      <c r="R44" s="87"/>
    </row>
    <row r="45" spans="2:20" x14ac:dyDescent="0.45">
      <c r="B45" s="84"/>
      <c r="C45" s="84"/>
      <c r="D45" s="84"/>
      <c r="F45" s="84"/>
      <c r="I45" s="89"/>
      <c r="J45" s="87"/>
      <c r="K45" s="87"/>
      <c r="L45" s="87"/>
      <c r="M45" s="87"/>
      <c r="N45" s="87"/>
      <c r="O45" s="87"/>
      <c r="P45" s="87"/>
      <c r="Q45" s="87"/>
      <c r="R45" s="87"/>
    </row>
    <row r="46" spans="2:20" x14ac:dyDescent="0.45">
      <c r="B46" s="84"/>
      <c r="C46" s="84"/>
      <c r="D46" s="84"/>
      <c r="F46" s="84"/>
      <c r="I46" s="89"/>
      <c r="J46" s="87"/>
      <c r="K46" s="87"/>
      <c r="L46" s="87"/>
      <c r="M46" s="87"/>
      <c r="N46" s="87"/>
      <c r="O46" s="87"/>
      <c r="P46" s="87"/>
      <c r="Q46" s="87"/>
      <c r="R46" s="87"/>
    </row>
    <row r="47" spans="2:20" x14ac:dyDescent="0.45">
      <c r="B47" s="84"/>
      <c r="C47" s="84"/>
      <c r="D47" s="84"/>
      <c r="F47" s="84"/>
      <c r="I47" s="89"/>
      <c r="J47" s="87"/>
      <c r="K47" s="87"/>
      <c r="L47" s="87"/>
      <c r="M47" s="87"/>
      <c r="N47" s="87"/>
      <c r="O47" s="87"/>
      <c r="P47" s="87"/>
      <c r="Q47" s="87"/>
      <c r="R47" s="87"/>
    </row>
    <row r="48" spans="2:20" x14ac:dyDescent="0.45">
      <c r="B48" s="81"/>
      <c r="C48" s="82"/>
      <c r="D48" s="82"/>
      <c r="E48" s="83"/>
      <c r="F48" s="84"/>
      <c r="G48" s="90"/>
      <c r="H48" s="86"/>
      <c r="I48" s="89"/>
      <c r="J48" s="87"/>
      <c r="K48" s="87"/>
      <c r="L48" s="87"/>
      <c r="M48" s="87"/>
      <c r="N48" s="87"/>
      <c r="O48" s="87"/>
      <c r="P48" s="87"/>
      <c r="Q48" s="87"/>
      <c r="R48" s="87"/>
      <c r="S48" s="83"/>
    </row>
    <row r="49" spans="2:19" x14ac:dyDescent="0.45">
      <c r="B49" s="81"/>
      <c r="C49" s="82"/>
      <c r="D49" s="82"/>
      <c r="E49" s="83"/>
      <c r="F49" s="84"/>
      <c r="G49" s="90"/>
      <c r="H49" s="86"/>
      <c r="I49" s="89"/>
      <c r="J49" s="87"/>
      <c r="K49" s="87"/>
      <c r="L49" s="87"/>
      <c r="M49" s="87"/>
      <c r="N49" s="87"/>
      <c r="O49" s="87"/>
      <c r="P49" s="87"/>
      <c r="Q49" s="87"/>
      <c r="R49" s="87"/>
      <c r="S49" s="83"/>
    </row>
    <row r="50" spans="2:19" x14ac:dyDescent="0.45">
      <c r="B50" s="84"/>
      <c r="C50" s="84"/>
      <c r="D50" s="84"/>
      <c r="F50" s="84"/>
      <c r="I50" s="89"/>
      <c r="J50" s="87"/>
      <c r="K50" s="87"/>
      <c r="L50" s="87"/>
      <c r="M50" s="87"/>
      <c r="N50" s="87"/>
      <c r="O50" s="87"/>
      <c r="P50" s="87"/>
      <c r="Q50" s="87"/>
      <c r="R50" s="87"/>
    </row>
    <row r="51" spans="2:19" x14ac:dyDescent="0.45">
      <c r="B51" s="84"/>
      <c r="C51" s="84"/>
      <c r="D51" s="84"/>
      <c r="F51" s="84"/>
      <c r="I51" s="89"/>
      <c r="J51" s="87"/>
      <c r="K51" s="87"/>
      <c r="L51" s="87"/>
      <c r="M51" s="87"/>
      <c r="N51" s="87"/>
      <c r="O51" s="87"/>
      <c r="P51" s="87"/>
      <c r="Q51" s="87"/>
      <c r="R51" s="87"/>
    </row>
    <row r="52" spans="2:19" x14ac:dyDescent="0.45">
      <c r="B52" s="81"/>
      <c r="C52" s="82"/>
      <c r="D52" s="82"/>
      <c r="E52" s="83"/>
      <c r="F52" s="84"/>
      <c r="G52" s="90"/>
      <c r="H52" s="86"/>
      <c r="I52" s="89"/>
      <c r="J52" s="87"/>
      <c r="K52" s="87"/>
      <c r="L52" s="87"/>
      <c r="M52" s="87"/>
      <c r="N52" s="87"/>
      <c r="O52" s="87"/>
      <c r="P52" s="87"/>
      <c r="Q52" s="87"/>
      <c r="R52" s="87"/>
      <c r="S52" s="83"/>
    </row>
    <row r="53" spans="2:19" x14ac:dyDescent="0.45">
      <c r="B53" s="84"/>
      <c r="C53" s="84"/>
      <c r="D53" s="84"/>
      <c r="F53" s="84"/>
      <c r="I53" s="89"/>
      <c r="J53" s="87"/>
      <c r="K53" s="87"/>
      <c r="L53" s="87"/>
      <c r="M53" s="87"/>
      <c r="N53" s="87"/>
      <c r="O53" s="87"/>
      <c r="P53" s="87"/>
      <c r="Q53" s="87"/>
      <c r="R53" s="87"/>
    </row>
    <row r="54" spans="2:19" x14ac:dyDescent="0.45">
      <c r="B54" s="84"/>
      <c r="C54" s="84"/>
      <c r="D54" s="84"/>
      <c r="F54" s="84"/>
      <c r="I54" s="89"/>
      <c r="J54" s="87"/>
      <c r="K54" s="87"/>
      <c r="L54" s="87"/>
      <c r="M54" s="87"/>
      <c r="N54" s="87"/>
      <c r="O54" s="87"/>
      <c r="P54" s="87"/>
      <c r="Q54" s="87"/>
      <c r="R54" s="87"/>
    </row>
    <row r="55" spans="2:19" x14ac:dyDescent="0.45">
      <c r="B55" s="84"/>
      <c r="C55" s="84"/>
      <c r="D55" s="84"/>
      <c r="F55" s="84"/>
      <c r="I55" s="89"/>
      <c r="J55" s="87"/>
      <c r="K55" s="87"/>
      <c r="L55" s="87"/>
      <c r="M55" s="87"/>
      <c r="N55" s="87"/>
      <c r="O55" s="87"/>
      <c r="P55" s="87"/>
      <c r="Q55" s="87"/>
      <c r="R55" s="87"/>
    </row>
    <row r="56" spans="2:19" x14ac:dyDescent="0.45">
      <c r="B56" s="84"/>
      <c r="C56" s="84"/>
      <c r="D56" s="84"/>
      <c r="F56" s="84"/>
      <c r="I56" s="89"/>
      <c r="J56" s="87"/>
      <c r="K56" s="87"/>
      <c r="L56" s="87"/>
      <c r="M56" s="87"/>
      <c r="N56" s="87"/>
      <c r="O56" s="87"/>
      <c r="P56" s="87"/>
      <c r="Q56" s="87"/>
      <c r="R56" s="87"/>
    </row>
    <row r="57" spans="2:19" x14ac:dyDescent="0.45">
      <c r="B57" s="84"/>
      <c r="C57" s="84"/>
      <c r="D57" s="84"/>
      <c r="F57" s="84"/>
      <c r="I57" s="89"/>
      <c r="J57" s="87"/>
      <c r="K57" s="87"/>
      <c r="L57" s="87"/>
      <c r="M57" s="87"/>
      <c r="N57" s="87"/>
      <c r="O57" s="87"/>
      <c r="P57" s="87"/>
      <c r="Q57" s="87"/>
      <c r="R57" s="87"/>
    </row>
    <row r="58" spans="2:19" x14ac:dyDescent="0.45">
      <c r="B58" s="84"/>
      <c r="C58" s="84"/>
      <c r="D58" s="84"/>
      <c r="F58" s="84"/>
      <c r="I58" s="89"/>
      <c r="J58" s="87"/>
      <c r="K58" s="87"/>
      <c r="L58" s="87"/>
      <c r="M58" s="87"/>
      <c r="N58" s="87"/>
      <c r="O58" s="87"/>
      <c r="P58" s="87"/>
      <c r="Q58" s="87"/>
      <c r="R58" s="87"/>
    </row>
    <row r="59" spans="2:19" x14ac:dyDescent="0.45">
      <c r="B59" s="84"/>
      <c r="C59" s="84"/>
      <c r="D59" s="84"/>
      <c r="F59" s="84"/>
      <c r="I59" s="89"/>
      <c r="J59" s="87"/>
      <c r="K59" s="87"/>
      <c r="L59" s="87"/>
      <c r="M59" s="87"/>
      <c r="N59" s="87"/>
      <c r="O59" s="87"/>
      <c r="P59" s="87"/>
      <c r="Q59" s="87"/>
      <c r="R59" s="87"/>
    </row>
    <row r="60" spans="2:19" x14ac:dyDescent="0.45">
      <c r="B60" s="81"/>
      <c r="C60" s="82"/>
      <c r="D60" s="82"/>
      <c r="E60" s="83"/>
      <c r="F60" s="84"/>
      <c r="G60" s="90"/>
      <c r="H60" s="86"/>
      <c r="I60" s="87"/>
      <c r="J60" s="87"/>
      <c r="K60" s="87"/>
      <c r="L60" s="87"/>
      <c r="M60" s="87"/>
      <c r="N60" s="87"/>
      <c r="O60" s="87"/>
      <c r="P60" s="87"/>
      <c r="Q60" s="87"/>
      <c r="R60" s="87"/>
      <c r="S60" s="83"/>
    </row>
    <row r="61" spans="2:19" x14ac:dyDescent="0.45">
      <c r="B61" s="84"/>
      <c r="C61" s="84"/>
      <c r="D61" s="84"/>
      <c r="F61" s="84"/>
      <c r="I61" s="89"/>
      <c r="J61" s="87"/>
      <c r="K61" s="87"/>
      <c r="L61" s="87"/>
      <c r="M61" s="87"/>
      <c r="N61" s="87"/>
      <c r="O61" s="87"/>
      <c r="P61" s="87"/>
      <c r="Q61" s="87"/>
      <c r="R61" s="87"/>
    </row>
    <row r="62" spans="2:19" x14ac:dyDescent="0.45">
      <c r="B62" s="84"/>
      <c r="C62" s="84"/>
      <c r="D62" s="84"/>
      <c r="F62" s="84"/>
      <c r="I62" s="89"/>
      <c r="J62" s="87"/>
      <c r="K62" s="87"/>
      <c r="L62" s="87"/>
      <c r="M62" s="87"/>
      <c r="N62" s="87"/>
      <c r="O62" s="87"/>
      <c r="P62" s="87"/>
      <c r="Q62" s="87"/>
      <c r="R62" s="87"/>
    </row>
    <row r="63" spans="2:19" x14ac:dyDescent="0.45">
      <c r="B63" s="84"/>
      <c r="C63" s="84"/>
      <c r="D63" s="84"/>
      <c r="F63" s="84"/>
      <c r="I63" s="89"/>
      <c r="J63" s="87"/>
      <c r="K63" s="87"/>
      <c r="L63" s="87"/>
      <c r="M63" s="87"/>
      <c r="N63" s="87"/>
      <c r="O63" s="87"/>
      <c r="P63" s="87"/>
      <c r="Q63" s="87"/>
      <c r="R63" s="87"/>
    </row>
    <row r="64" spans="2:19" x14ac:dyDescent="0.45">
      <c r="B64" s="84"/>
      <c r="C64" s="84"/>
      <c r="D64" s="84"/>
      <c r="F64" s="84"/>
      <c r="I64" s="89"/>
      <c r="J64" s="87"/>
      <c r="K64" s="87"/>
      <c r="L64" s="87"/>
      <c r="M64" s="87"/>
      <c r="N64" s="87"/>
      <c r="O64" s="87"/>
      <c r="P64" s="87"/>
      <c r="Q64" s="87"/>
      <c r="R64" s="87"/>
    </row>
    <row r="65" spans="2:19" x14ac:dyDescent="0.45">
      <c r="B65" s="84"/>
      <c r="C65" s="84"/>
      <c r="D65" s="84"/>
      <c r="F65" s="84"/>
      <c r="I65" s="89"/>
      <c r="J65" s="87"/>
      <c r="K65" s="87"/>
      <c r="L65" s="87"/>
      <c r="M65" s="87"/>
      <c r="N65" s="87"/>
      <c r="O65" s="87"/>
      <c r="P65" s="87"/>
      <c r="Q65" s="87"/>
      <c r="R65" s="87"/>
    </row>
    <row r="66" spans="2:19" x14ac:dyDescent="0.45">
      <c r="B66" s="81"/>
      <c r="C66" s="82"/>
      <c r="D66" s="82"/>
      <c r="E66" s="83"/>
      <c r="F66" s="84"/>
      <c r="G66" s="90"/>
      <c r="H66" s="86"/>
      <c r="I66" s="89"/>
      <c r="J66" s="87"/>
      <c r="K66" s="87"/>
      <c r="L66" s="87"/>
      <c r="M66" s="87"/>
      <c r="N66" s="87"/>
      <c r="O66" s="87"/>
      <c r="P66" s="87"/>
      <c r="Q66" s="87"/>
      <c r="R66" s="87"/>
      <c r="S66" s="83"/>
    </row>
    <row r="67" spans="2:19" x14ac:dyDescent="0.45">
      <c r="B67" s="81"/>
      <c r="C67" s="82"/>
      <c r="D67" s="82"/>
      <c r="E67" s="83"/>
      <c r="F67" s="84"/>
      <c r="G67" s="90"/>
      <c r="H67" s="86"/>
      <c r="I67" s="89"/>
      <c r="J67" s="87"/>
      <c r="K67" s="87"/>
      <c r="L67" s="87"/>
      <c r="M67" s="87"/>
      <c r="N67" s="87"/>
      <c r="O67" s="87"/>
      <c r="P67" s="87"/>
      <c r="Q67" s="87"/>
      <c r="R67" s="87"/>
      <c r="S67" s="83"/>
    </row>
    <row r="68" spans="2:19" x14ac:dyDescent="0.45">
      <c r="B68" s="84"/>
      <c r="C68" s="84"/>
      <c r="D68" s="84"/>
      <c r="F68" s="84"/>
      <c r="I68" s="89"/>
      <c r="J68" s="87"/>
      <c r="K68" s="87"/>
      <c r="L68" s="87"/>
      <c r="M68" s="87"/>
      <c r="N68" s="87"/>
      <c r="O68" s="87"/>
      <c r="P68" s="87"/>
      <c r="Q68" s="87"/>
      <c r="R68" s="87"/>
    </row>
    <row r="69" spans="2:19" x14ac:dyDescent="0.45">
      <c r="B69" s="84"/>
      <c r="C69" s="84"/>
      <c r="D69" s="84"/>
      <c r="F69" s="84"/>
      <c r="I69" s="89"/>
      <c r="J69" s="87"/>
      <c r="K69" s="87"/>
      <c r="L69" s="87"/>
      <c r="M69" s="87"/>
      <c r="N69" s="87"/>
      <c r="O69" s="87"/>
      <c r="P69" s="87"/>
      <c r="Q69" s="87"/>
      <c r="R69" s="87"/>
    </row>
    <row r="70" spans="2:19" x14ac:dyDescent="0.45">
      <c r="B70" s="81"/>
      <c r="C70" s="82"/>
      <c r="D70" s="82"/>
      <c r="E70" s="83"/>
      <c r="F70" s="84"/>
      <c r="G70" s="90"/>
      <c r="H70" s="86"/>
      <c r="I70" s="89"/>
      <c r="J70" s="87"/>
      <c r="K70" s="87"/>
      <c r="L70" s="87"/>
      <c r="M70" s="87"/>
      <c r="N70" s="87"/>
      <c r="O70" s="87"/>
      <c r="P70" s="87"/>
      <c r="Q70" s="87"/>
      <c r="R70" s="87"/>
      <c r="S70" s="83"/>
    </row>
    <row r="71" spans="2:19" x14ac:dyDescent="0.45">
      <c r="B71" s="84"/>
      <c r="C71" s="84"/>
      <c r="D71" s="84"/>
      <c r="F71" s="84"/>
      <c r="I71" s="89"/>
      <c r="J71" s="87"/>
      <c r="K71" s="87"/>
      <c r="L71" s="87"/>
      <c r="M71" s="87"/>
      <c r="N71" s="87"/>
      <c r="O71" s="87"/>
      <c r="P71" s="87"/>
      <c r="Q71" s="87"/>
      <c r="R71" s="87"/>
    </row>
    <row r="72" spans="2:19" x14ac:dyDescent="0.45">
      <c r="B72" s="84"/>
      <c r="C72" s="84"/>
      <c r="D72" s="84"/>
      <c r="F72" s="84"/>
      <c r="I72" s="89"/>
      <c r="J72" s="87"/>
      <c r="K72" s="87"/>
      <c r="L72" s="87"/>
      <c r="M72" s="87"/>
      <c r="N72" s="87"/>
      <c r="O72" s="87"/>
      <c r="P72" s="87"/>
      <c r="Q72" s="87"/>
      <c r="R72" s="87"/>
    </row>
  </sheetData>
  <sheetProtection algorithmName="SHA-512" hashValue="ojY2h5PA2o+ujwahbqenAhcNGoZBI9KpzsFIFjC1NR596j4i1s1ZDqTU7gIrvudKC/XvFapJdowK6OdFOSOKSg==" saltValue="mZpySrNPLMsWEqkahvzIFQ==" spinCount="100000" sheet="1" objects="1" scenarios="1"/>
  <mergeCells count="3">
    <mergeCell ref="V3:Y3"/>
    <mergeCell ref="V4:Y4"/>
    <mergeCell ref="V5:Y6"/>
  </mergeCells>
  <pageMargins left="0.7" right="0.7" top="0.75" bottom="0.75" header="0.3" footer="0.3"/>
  <pageSetup paperSize="9" scale="80" fitToHeight="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819FDC827A2B4AA5091F9F70D7943E" ma:contentTypeVersion="13" ma:contentTypeDescription="Create a new document." ma:contentTypeScope="" ma:versionID="b54fea7bb26aab312663018af2dbbac6">
  <xsd:schema xmlns:xsd="http://www.w3.org/2001/XMLSchema" xmlns:xs="http://www.w3.org/2001/XMLSchema" xmlns:p="http://schemas.microsoft.com/office/2006/metadata/properties" xmlns:ns2="5decbc6d-adc0-4d2c-a61e-f254bbdb5283" xmlns:ns3="ac4ca178-38a8-481e-b427-10364b661e98" targetNamespace="http://schemas.microsoft.com/office/2006/metadata/properties" ma:root="true" ma:fieldsID="5f6e67d9c1809723f7a1632edb54fc5c" ns2:_="" ns3:_="">
    <xsd:import namespace="5decbc6d-adc0-4d2c-a61e-f254bbdb5283"/>
    <xsd:import namespace="ac4ca178-38a8-481e-b427-10364b661e9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ecbc6d-adc0-4d2c-a61e-f254bbdb528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4ca178-38a8-481e-b427-10364b661e9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F1347D-4B6C-462C-AEF4-90877A260DA5}">
  <ds:schemaRefs>
    <ds:schemaRef ds:uri="http://schemas.microsoft.com/office/2006/documentManagement/types"/>
    <ds:schemaRef ds:uri="http://schemas.openxmlformats.org/package/2006/metadata/core-properties"/>
    <ds:schemaRef ds:uri="http://purl.org/dc/terms/"/>
    <ds:schemaRef ds:uri="http://purl.org/dc/dcmitype/"/>
    <ds:schemaRef ds:uri="http://purl.org/dc/elements/1.1/"/>
    <ds:schemaRef ds:uri="http://schemas.microsoft.com/office/2006/metadata/properties"/>
    <ds:schemaRef ds:uri="ac4ca178-38a8-481e-b427-10364b661e98"/>
    <ds:schemaRef ds:uri="http://schemas.microsoft.com/office/infopath/2007/PartnerControls"/>
    <ds:schemaRef ds:uri="5decbc6d-adc0-4d2c-a61e-f254bbdb5283"/>
    <ds:schemaRef ds:uri="http://www.w3.org/XML/1998/namespace"/>
  </ds:schemaRefs>
</ds:datastoreItem>
</file>

<file path=customXml/itemProps2.xml><?xml version="1.0" encoding="utf-8"?>
<ds:datastoreItem xmlns:ds="http://schemas.openxmlformats.org/officeDocument/2006/customXml" ds:itemID="{C166D13C-5D55-4CCA-A61C-4588F86EFF65}"/>
</file>

<file path=customXml/itemProps3.xml><?xml version="1.0" encoding="utf-8"?>
<ds:datastoreItem xmlns:ds="http://schemas.openxmlformats.org/officeDocument/2006/customXml" ds:itemID="{FF4B9A56-336A-417E-82FF-6570C2D02A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MAIN</vt:lpstr>
      <vt:lpstr>SALES &amp; COGS</vt:lpstr>
      <vt:lpstr>EXPENSES</vt:lpstr>
      <vt:lpstr>FINANCING</vt:lpstr>
      <vt:lpstr>CAPEX</vt:lpstr>
      <vt:lpstr>CAPEX!Print_Area</vt:lpstr>
      <vt:lpstr>EXPENSES!Print_Area</vt:lpstr>
      <vt:lpstr>FINANCING!Print_Area</vt:lpstr>
      <vt:lpstr>MAIN!Print_Area</vt:lpstr>
      <vt:lpstr>'SALES &amp; COGS'!Print_Area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claudio.dangelo@spexcapital.com</dc:creator>
  <cp:lastModifiedBy>Filippo Falaschi</cp:lastModifiedBy>
  <cp:lastPrinted>2021-08-26T14:41:26Z</cp:lastPrinted>
  <dcterms:created xsi:type="dcterms:W3CDTF">2019-03-04T18:31:00Z</dcterms:created>
  <dcterms:modified xsi:type="dcterms:W3CDTF">2021-11-02T17:09:12Z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0x0101000E819FDC827A2B4AA5091F9F70D7943E</vt:lpwstr>
  </property>
</Properties>
</file>